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Ex2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charts/chartEx3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C9BE5FDB-9F3B-4FD3-9CDB-3AE4CF3B4A53}" xr6:coauthVersionLast="47" xr6:coauthVersionMax="47" xr10:uidLastSave="{00000000-0000-0000-0000-000000000000}"/>
  <bookViews>
    <workbookView xWindow="2175" yWindow="45" windowWidth="19995" windowHeight="12510" xr2:uid="{00000000-000D-0000-FFFF-FFFF00000000}"/>
  </bookViews>
  <sheets>
    <sheet name="KH" sheetId="2" r:id="rId1"/>
    <sheet name="TT" sheetId="6" r:id="rId2"/>
    <sheet name="Calculation 2" sheetId="9" r:id="rId3"/>
    <sheet name="Calculation" sheetId="3" r:id="rId4"/>
    <sheet name="Dashboard" sheetId="8" r:id="rId5"/>
  </sheets>
  <definedNames>
    <definedName name="_xlchart.v1.0" hidden="1">'Calculation 2'!$B$32:$O$32</definedName>
    <definedName name="_xlchart.v1.1" hidden="1">'Calculation 2'!$B$35:$O$35</definedName>
    <definedName name="_xlchart.v1.2" hidden="1">Calculation!$B$5:$O$5</definedName>
    <definedName name="_xlchart.v1.3" hidden="1">Calculation!$B$9:$O$9</definedName>
    <definedName name="_xlchart.v1.4" hidden="1">Calculation!$B$68:$O$68</definedName>
    <definedName name="_xlchart.v1.5" hidden="1">Calculation!$B$72:$O$72</definedName>
    <definedName name="_xlnm.Print_Area" localSheetId="0">KH!$A$4:$M$49</definedName>
    <definedName name="_xlnm.Print_Area" localSheetId="1">TT!$A$3:$M$32</definedName>
    <definedName name="Projection" localSheetId="0">KH!$A$4:$M$49</definedName>
    <definedName name="Projection" localSheetId="1">TT!$A$3:$M$32</definedName>
    <definedName name="Projection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6" i="9" l="1"/>
  <c r="E66" i="9" s="1"/>
  <c r="F66" i="9" s="1"/>
  <c r="G66" i="9" s="1"/>
  <c r="H66" i="9" s="1"/>
  <c r="I66" i="9" s="1"/>
  <c r="J66" i="9" s="1"/>
  <c r="K66" i="9" s="1"/>
  <c r="L66" i="9" s="1"/>
  <c r="M66" i="9" s="1"/>
  <c r="N66" i="9" s="1"/>
  <c r="B35" i="9"/>
  <c r="D32" i="9"/>
  <c r="E32" i="9" s="1"/>
  <c r="F32" i="9" s="1"/>
  <c r="G32" i="9" s="1"/>
  <c r="H32" i="9" s="1"/>
  <c r="I32" i="9" s="1"/>
  <c r="J32" i="9" s="1"/>
  <c r="K32" i="9" s="1"/>
  <c r="L32" i="9" s="1"/>
  <c r="M32" i="9" s="1"/>
  <c r="N32" i="9" s="1"/>
  <c r="C1" i="9" l="1"/>
  <c r="D1" i="9" s="1"/>
  <c r="E1" i="9" s="1"/>
  <c r="F1" i="9" s="1"/>
  <c r="G1" i="9" s="1"/>
  <c r="H1" i="9" s="1"/>
  <c r="I1" i="9" s="1"/>
  <c r="J1" i="9" s="1"/>
  <c r="K1" i="9" s="1"/>
  <c r="L1" i="9" s="1"/>
  <c r="M1" i="9" s="1"/>
  <c r="C3" i="6"/>
  <c r="N13" i="6" l="1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N14" i="6"/>
  <c r="O14" i="6"/>
  <c r="P14" i="6"/>
  <c r="Q14" i="6"/>
  <c r="R14" i="6"/>
  <c r="S14" i="6"/>
  <c r="T14" i="6"/>
  <c r="U14" i="6"/>
  <c r="V14" i="6"/>
  <c r="W14" i="6"/>
  <c r="X14" i="6"/>
  <c r="Y14" i="6"/>
  <c r="Z14" i="6"/>
  <c r="AA14" i="6"/>
  <c r="AB14" i="6"/>
  <c r="AC14" i="6"/>
  <c r="AD14" i="6"/>
  <c r="AE14" i="6"/>
  <c r="AF14" i="6"/>
  <c r="AG14" i="6"/>
  <c r="AH14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AP15" i="6"/>
  <c r="AQ15" i="6"/>
  <c r="AR15" i="6"/>
  <c r="AS15" i="6"/>
  <c r="AT15" i="6"/>
  <c r="AU15" i="6"/>
  <c r="AV15" i="6"/>
  <c r="AW15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P17" i="6"/>
  <c r="AQ17" i="6"/>
  <c r="AR17" i="6"/>
  <c r="AS17" i="6"/>
  <c r="AT17" i="6"/>
  <c r="AU17" i="6"/>
  <c r="AV17" i="6"/>
  <c r="AW17" i="6"/>
  <c r="N18" i="6"/>
  <c r="O18" i="6"/>
  <c r="P18" i="6"/>
  <c r="Q18" i="6"/>
  <c r="R18" i="6"/>
  <c r="S18" i="6"/>
  <c r="T18" i="6"/>
  <c r="U18" i="6"/>
  <c r="V18" i="6"/>
  <c r="W18" i="6"/>
  <c r="X18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AP18" i="6"/>
  <c r="AQ18" i="6"/>
  <c r="AR18" i="6"/>
  <c r="AS18" i="6"/>
  <c r="AT18" i="6"/>
  <c r="AU18" i="6"/>
  <c r="AV18" i="6"/>
  <c r="AW18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AC19" i="6"/>
  <c r="AD19" i="6"/>
  <c r="AE19" i="6"/>
  <c r="AF19" i="6"/>
  <c r="AG19" i="6"/>
  <c r="AH19" i="6"/>
  <c r="AI19" i="6"/>
  <c r="AJ19" i="6"/>
  <c r="AK19" i="6"/>
  <c r="AL19" i="6"/>
  <c r="AM19" i="6"/>
  <c r="AN19" i="6"/>
  <c r="AO19" i="6"/>
  <c r="AP19" i="6"/>
  <c r="AQ19" i="6"/>
  <c r="AR19" i="6"/>
  <c r="AS19" i="6"/>
  <c r="AT19" i="6"/>
  <c r="AU19" i="6"/>
  <c r="AV19" i="6"/>
  <c r="AW19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N20" i="6"/>
  <c r="AO20" i="6"/>
  <c r="AP20" i="6"/>
  <c r="AQ20" i="6"/>
  <c r="AR20" i="6"/>
  <c r="AS20" i="6"/>
  <c r="AT20" i="6"/>
  <c r="AU20" i="6"/>
  <c r="AV20" i="6"/>
  <c r="AW20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21" i="6"/>
  <c r="AQ21" i="6"/>
  <c r="AR21" i="6"/>
  <c r="AS21" i="6"/>
  <c r="AT21" i="6"/>
  <c r="AU21" i="6"/>
  <c r="AV21" i="6"/>
  <c r="AW21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AH22" i="6"/>
  <c r="AI22" i="6"/>
  <c r="AJ22" i="6"/>
  <c r="AK22" i="6"/>
  <c r="AL22" i="6"/>
  <c r="AM22" i="6"/>
  <c r="AN22" i="6"/>
  <c r="AO22" i="6"/>
  <c r="AP22" i="6"/>
  <c r="AQ22" i="6"/>
  <c r="AR22" i="6"/>
  <c r="AS22" i="6"/>
  <c r="AT22" i="6"/>
  <c r="AU22" i="6"/>
  <c r="AV22" i="6"/>
  <c r="AW22" i="6"/>
  <c r="N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AC23" i="6"/>
  <c r="AD23" i="6"/>
  <c r="AE23" i="6"/>
  <c r="AF23" i="6"/>
  <c r="AG23" i="6"/>
  <c r="AH23" i="6"/>
  <c r="AI23" i="6"/>
  <c r="AJ23" i="6"/>
  <c r="AK23" i="6"/>
  <c r="AL23" i="6"/>
  <c r="AM23" i="6"/>
  <c r="AN23" i="6"/>
  <c r="AO23" i="6"/>
  <c r="AP23" i="6"/>
  <c r="AQ23" i="6"/>
  <c r="AR23" i="6"/>
  <c r="AS23" i="6"/>
  <c r="AT23" i="6"/>
  <c r="AU23" i="6"/>
  <c r="AV23" i="6"/>
  <c r="AW23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AC24" i="6"/>
  <c r="AD24" i="6"/>
  <c r="AE24" i="6"/>
  <c r="AF24" i="6"/>
  <c r="AG24" i="6"/>
  <c r="AH24" i="6"/>
  <c r="AI24" i="6"/>
  <c r="AJ24" i="6"/>
  <c r="AK24" i="6"/>
  <c r="AL24" i="6"/>
  <c r="AM24" i="6"/>
  <c r="AN24" i="6"/>
  <c r="AO24" i="6"/>
  <c r="AP24" i="6"/>
  <c r="AQ24" i="6"/>
  <c r="AR24" i="6"/>
  <c r="AS24" i="6"/>
  <c r="AT24" i="6"/>
  <c r="AU24" i="6"/>
  <c r="AV24" i="6"/>
  <c r="AW24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AC25" i="6"/>
  <c r="AD25" i="6"/>
  <c r="AE25" i="6"/>
  <c r="AF25" i="6"/>
  <c r="AG25" i="6"/>
  <c r="AH25" i="6"/>
  <c r="AI25" i="6"/>
  <c r="AJ25" i="6"/>
  <c r="AK25" i="6"/>
  <c r="AL25" i="6"/>
  <c r="AM25" i="6"/>
  <c r="AN25" i="6"/>
  <c r="AO25" i="6"/>
  <c r="AP25" i="6"/>
  <c r="AQ25" i="6"/>
  <c r="AR25" i="6"/>
  <c r="AS25" i="6"/>
  <c r="AT25" i="6"/>
  <c r="AU25" i="6"/>
  <c r="AV25" i="6"/>
  <c r="AW25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C26" i="6"/>
  <c r="AD26" i="6"/>
  <c r="AE26" i="6"/>
  <c r="AF26" i="6"/>
  <c r="AG26" i="6"/>
  <c r="AH26" i="6"/>
  <c r="AI26" i="6"/>
  <c r="AJ26" i="6"/>
  <c r="AK26" i="6"/>
  <c r="AL26" i="6"/>
  <c r="AM26" i="6"/>
  <c r="AN26" i="6"/>
  <c r="AO26" i="6"/>
  <c r="AP26" i="6"/>
  <c r="AQ26" i="6"/>
  <c r="AR26" i="6"/>
  <c r="AS26" i="6"/>
  <c r="AT26" i="6"/>
  <c r="AU26" i="6"/>
  <c r="AV26" i="6"/>
  <c r="AW26" i="6"/>
  <c r="N27" i="6"/>
  <c r="O27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AP27" i="6"/>
  <c r="AQ27" i="6"/>
  <c r="AR27" i="6"/>
  <c r="AS27" i="6"/>
  <c r="AT27" i="6"/>
  <c r="AU27" i="6"/>
  <c r="AV27" i="6"/>
  <c r="AW27" i="6"/>
  <c r="N28" i="6"/>
  <c r="O28" i="6"/>
  <c r="P28" i="6"/>
  <c r="Q28" i="6"/>
  <c r="R28" i="6"/>
  <c r="S28" i="6"/>
  <c r="T28" i="6"/>
  <c r="U28" i="6"/>
  <c r="V28" i="6"/>
  <c r="W28" i="6"/>
  <c r="X28" i="6"/>
  <c r="Y28" i="6"/>
  <c r="Z28" i="6"/>
  <c r="AA28" i="6"/>
  <c r="AB28" i="6"/>
  <c r="AC28" i="6"/>
  <c r="AD28" i="6"/>
  <c r="AE28" i="6"/>
  <c r="AF28" i="6"/>
  <c r="AG28" i="6"/>
  <c r="AH28" i="6"/>
  <c r="AI28" i="6"/>
  <c r="AJ28" i="6"/>
  <c r="AK28" i="6"/>
  <c r="AL28" i="6"/>
  <c r="AM28" i="6"/>
  <c r="AN28" i="6"/>
  <c r="AO28" i="6"/>
  <c r="AP28" i="6"/>
  <c r="AQ28" i="6"/>
  <c r="AR28" i="6"/>
  <c r="AS28" i="6"/>
  <c r="AT28" i="6"/>
  <c r="AU28" i="6"/>
  <c r="AV28" i="6"/>
  <c r="AW28" i="6"/>
  <c r="N29" i="6"/>
  <c r="O29" i="6"/>
  <c r="P29" i="6"/>
  <c r="Q29" i="6"/>
  <c r="R29" i="6"/>
  <c r="S29" i="6"/>
  <c r="T29" i="6"/>
  <c r="U29" i="6"/>
  <c r="V29" i="6"/>
  <c r="W29" i="6"/>
  <c r="X29" i="6"/>
  <c r="Y29" i="6"/>
  <c r="Z29" i="6"/>
  <c r="AA29" i="6"/>
  <c r="AB29" i="6"/>
  <c r="AC29" i="6"/>
  <c r="AD29" i="6"/>
  <c r="AE29" i="6"/>
  <c r="AF29" i="6"/>
  <c r="AG29" i="6"/>
  <c r="AH29" i="6"/>
  <c r="AI29" i="6"/>
  <c r="AJ29" i="6"/>
  <c r="AK29" i="6"/>
  <c r="AL29" i="6"/>
  <c r="AM29" i="6"/>
  <c r="AN29" i="6"/>
  <c r="AO29" i="6"/>
  <c r="AP29" i="6"/>
  <c r="AQ29" i="6"/>
  <c r="AR29" i="6"/>
  <c r="AS29" i="6"/>
  <c r="AT29" i="6"/>
  <c r="AU29" i="6"/>
  <c r="AV29" i="6"/>
  <c r="AW29" i="6"/>
  <c r="N30" i="6"/>
  <c r="O30" i="6"/>
  <c r="P30" i="6"/>
  <c r="Q30" i="6"/>
  <c r="R30" i="6"/>
  <c r="S30" i="6"/>
  <c r="T30" i="6"/>
  <c r="U30" i="6"/>
  <c r="V30" i="6"/>
  <c r="W30" i="6"/>
  <c r="X30" i="6"/>
  <c r="Y30" i="6"/>
  <c r="Z30" i="6"/>
  <c r="AA30" i="6"/>
  <c r="AB30" i="6"/>
  <c r="AC30" i="6"/>
  <c r="AD30" i="6"/>
  <c r="AE30" i="6"/>
  <c r="AF30" i="6"/>
  <c r="AG30" i="6"/>
  <c r="AH30" i="6"/>
  <c r="AI30" i="6"/>
  <c r="AJ30" i="6"/>
  <c r="AK30" i="6"/>
  <c r="AL30" i="6"/>
  <c r="AM30" i="6"/>
  <c r="AN30" i="6"/>
  <c r="AO30" i="6"/>
  <c r="AP30" i="6"/>
  <c r="AQ30" i="6"/>
  <c r="AR30" i="6"/>
  <c r="AS30" i="6"/>
  <c r="AT30" i="6"/>
  <c r="AU30" i="6"/>
  <c r="AV30" i="6"/>
  <c r="AW30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AO9" i="6"/>
  <c r="AP9" i="6"/>
  <c r="AQ9" i="6"/>
  <c r="AR9" i="6"/>
  <c r="AS9" i="6"/>
  <c r="AT9" i="6"/>
  <c r="AU9" i="6"/>
  <c r="AV9" i="6"/>
  <c r="AW9" i="6"/>
  <c r="L68" i="3"/>
  <c r="H68" i="3"/>
  <c r="D68" i="3"/>
  <c r="M63" i="3"/>
  <c r="J63" i="3"/>
  <c r="I63" i="3"/>
  <c r="F63" i="3"/>
  <c r="E63" i="3"/>
  <c r="B63" i="3"/>
  <c r="B5" i="6"/>
  <c r="B68" i="9" s="1"/>
  <c r="M65" i="3"/>
  <c r="L65" i="3"/>
  <c r="K65" i="3"/>
  <c r="J65" i="3"/>
  <c r="I65" i="3"/>
  <c r="H65" i="3"/>
  <c r="G65" i="3"/>
  <c r="F65" i="3"/>
  <c r="E65" i="3"/>
  <c r="D65" i="3"/>
  <c r="C65" i="3"/>
  <c r="B65" i="3"/>
  <c r="M64" i="3"/>
  <c r="L64" i="3"/>
  <c r="K64" i="3"/>
  <c r="J64" i="3"/>
  <c r="I64" i="3"/>
  <c r="H64" i="3"/>
  <c r="G64" i="3"/>
  <c r="F64" i="3"/>
  <c r="E64" i="3"/>
  <c r="D64" i="3"/>
  <c r="C64" i="3"/>
  <c r="B64" i="3"/>
  <c r="B58" i="3"/>
  <c r="B57" i="3"/>
  <c r="B56" i="3"/>
  <c r="C58" i="3"/>
  <c r="D58" i="3" s="1"/>
  <c r="C57" i="3"/>
  <c r="D57" i="3" s="1"/>
  <c r="C56" i="3"/>
  <c r="D56" i="3" s="1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D5" i="3"/>
  <c r="E5" i="3" s="1"/>
  <c r="F5" i="3" s="1"/>
  <c r="G5" i="3" s="1"/>
  <c r="H5" i="3" s="1"/>
  <c r="I5" i="3" s="1"/>
  <c r="J5" i="3" s="1"/>
  <c r="K5" i="3" s="1"/>
  <c r="L5" i="3" s="1"/>
  <c r="M5" i="3" s="1"/>
  <c r="N5" i="3" s="1"/>
  <c r="A2" i="3" s="1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U4" i="6"/>
  <c r="AQ4" i="6"/>
  <c r="AM4" i="6"/>
  <c r="AJ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AJ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N38" i="6"/>
  <c r="AJ37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N37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AJ4" i="6"/>
  <c r="AF4" i="6"/>
  <c r="AB4" i="6"/>
  <c r="X4" i="6"/>
  <c r="T4" i="6"/>
  <c r="P4" i="6"/>
  <c r="L4" i="6"/>
  <c r="H4" i="6"/>
  <c r="D4" i="6"/>
  <c r="C4" i="6"/>
  <c r="B4" i="6"/>
  <c r="D3" i="6"/>
  <c r="E3" i="6" s="1"/>
  <c r="F3" i="6" s="1"/>
  <c r="G3" i="6" s="1"/>
  <c r="H3" i="6" s="1"/>
  <c r="I3" i="6" s="1"/>
  <c r="J3" i="6" s="1"/>
  <c r="K3" i="6" s="1"/>
  <c r="L3" i="6" s="1"/>
  <c r="M3" i="6" s="1"/>
  <c r="N3" i="6" s="1"/>
  <c r="O3" i="6" s="1"/>
  <c r="P3" i="6" s="1"/>
  <c r="Q3" i="6" s="1"/>
  <c r="R3" i="6" s="1"/>
  <c r="S3" i="6" s="1"/>
  <c r="T3" i="6" s="1"/>
  <c r="U3" i="6" s="1"/>
  <c r="V3" i="6" s="1"/>
  <c r="W3" i="6" s="1"/>
  <c r="X3" i="6" s="1"/>
  <c r="Y3" i="6" s="1"/>
  <c r="Z3" i="6" s="1"/>
  <c r="AA3" i="6" s="1"/>
  <c r="AB3" i="6" s="1"/>
  <c r="AC3" i="6" s="1"/>
  <c r="AD3" i="6" s="1"/>
  <c r="AE3" i="6" s="1"/>
  <c r="AF3" i="6" s="1"/>
  <c r="AG3" i="6" s="1"/>
  <c r="AH3" i="6" s="1"/>
  <c r="AI3" i="6" s="1"/>
  <c r="AJ3" i="6" s="1"/>
  <c r="AK3" i="6" s="1"/>
  <c r="AL3" i="6" s="1"/>
  <c r="AM3" i="6" s="1"/>
  <c r="AN3" i="6" s="1"/>
  <c r="AO3" i="6" s="1"/>
  <c r="AP3" i="6" s="1"/>
  <c r="AQ3" i="6" s="1"/>
  <c r="AR3" i="6" s="1"/>
  <c r="AS3" i="6" s="1"/>
  <c r="AT3" i="6" s="1"/>
  <c r="AU3" i="6" s="1"/>
  <c r="AV3" i="6" s="1"/>
  <c r="AW3" i="6" s="1"/>
  <c r="AW4" i="6" s="1"/>
  <c r="D1" i="2"/>
  <c r="E1" i="2" s="1"/>
  <c r="F1" i="2" s="1"/>
  <c r="G1" i="2" s="1"/>
  <c r="H1" i="2" s="1"/>
  <c r="I1" i="2" s="1"/>
  <c r="J1" i="2" s="1"/>
  <c r="K1" i="2" s="1"/>
  <c r="L1" i="2" s="1"/>
  <c r="M1" i="2" s="1"/>
  <c r="N1" i="2" s="1"/>
  <c r="O1" i="2" s="1"/>
  <c r="P1" i="2" s="1"/>
  <c r="Q1" i="2" s="1"/>
  <c r="R1" i="2" s="1"/>
  <c r="S1" i="2" s="1"/>
  <c r="T1" i="2" s="1"/>
  <c r="U1" i="2" s="1"/>
  <c r="V1" i="2" s="1"/>
  <c r="W1" i="2" s="1"/>
  <c r="X1" i="2" s="1"/>
  <c r="Y1" i="2" s="1"/>
  <c r="Z1" i="2" s="1"/>
  <c r="AA1" i="2" s="1"/>
  <c r="AB1" i="2" s="1"/>
  <c r="AC1" i="2" s="1"/>
  <c r="AD1" i="2" s="1"/>
  <c r="AE1" i="2" s="1"/>
  <c r="AF1" i="2" s="1"/>
  <c r="AG1" i="2" s="1"/>
  <c r="AH1" i="2" s="1"/>
  <c r="AI1" i="2" s="1"/>
  <c r="AJ1" i="2" s="1"/>
  <c r="AK1" i="2" s="1"/>
  <c r="AL1" i="2" s="1"/>
  <c r="AM1" i="2" s="1"/>
  <c r="AN1" i="2" s="1"/>
  <c r="AO1" i="2" s="1"/>
  <c r="AP1" i="2" s="1"/>
  <c r="AQ1" i="2" s="1"/>
  <c r="AR1" i="2" s="1"/>
  <c r="AS1" i="2" s="1"/>
  <c r="AT1" i="2" s="1"/>
  <c r="AU1" i="2" s="1"/>
  <c r="AV1" i="2" s="1"/>
  <c r="AW1" i="2" s="1"/>
  <c r="C1" i="2"/>
  <c r="C67" i="9" l="1"/>
  <c r="C76" i="9"/>
  <c r="G76" i="9" s="1"/>
  <c r="E4" i="6"/>
  <c r="M4" i="6"/>
  <c r="U4" i="6"/>
  <c r="AC4" i="6"/>
  <c r="AG4" i="6"/>
  <c r="AR4" i="6"/>
  <c r="AV4" i="6"/>
  <c r="E68" i="3"/>
  <c r="M68" i="3"/>
  <c r="F4" i="6"/>
  <c r="N4" i="6"/>
  <c r="R4" i="6"/>
  <c r="V4" i="6"/>
  <c r="Z4" i="6"/>
  <c r="AD4" i="6"/>
  <c r="AH4" i="6"/>
  <c r="AK4" i="6"/>
  <c r="AO4" i="6"/>
  <c r="AS4" i="6"/>
  <c r="C63" i="3"/>
  <c r="G63" i="3"/>
  <c r="K63" i="3"/>
  <c r="F68" i="3"/>
  <c r="J68" i="3"/>
  <c r="N68" i="3"/>
  <c r="I4" i="6"/>
  <c r="Q4" i="6"/>
  <c r="Y4" i="6"/>
  <c r="AN4" i="6"/>
  <c r="C68" i="3"/>
  <c r="I68" i="3"/>
  <c r="J4" i="6"/>
  <c r="G4" i="6"/>
  <c r="K4" i="6"/>
  <c r="O4" i="6"/>
  <c r="S4" i="6"/>
  <c r="W4" i="6"/>
  <c r="AA4" i="6"/>
  <c r="AE4" i="6"/>
  <c r="AI4" i="6"/>
  <c r="AL4" i="6"/>
  <c r="AP4" i="6"/>
  <c r="AT4" i="6"/>
  <c r="B9" i="3"/>
  <c r="D63" i="3"/>
  <c r="H63" i="3"/>
  <c r="L63" i="3"/>
  <c r="G68" i="3"/>
  <c r="K68" i="3"/>
  <c r="E28" i="2"/>
  <c r="F28" i="2"/>
  <c r="H28" i="2"/>
  <c r="I28" i="2"/>
  <c r="J28" i="2"/>
  <c r="M28" i="2"/>
  <c r="N28" i="2"/>
  <c r="N31" i="6" s="1"/>
  <c r="C71" i="3" s="1"/>
  <c r="Q28" i="2"/>
  <c r="Q31" i="6" s="1"/>
  <c r="F71" i="3" s="1"/>
  <c r="R28" i="2"/>
  <c r="R31" i="6" s="1"/>
  <c r="G71" i="3" s="1"/>
  <c r="U28" i="2"/>
  <c r="U31" i="6" s="1"/>
  <c r="J71" i="3" s="1"/>
  <c r="V28" i="2"/>
  <c r="V31" i="6" s="1"/>
  <c r="K71" i="3" s="1"/>
  <c r="X28" i="2"/>
  <c r="X31" i="6" s="1"/>
  <c r="M71" i="3" s="1"/>
  <c r="Z28" i="2"/>
  <c r="Z31" i="6" s="1"/>
  <c r="AC28" i="2"/>
  <c r="AC31" i="6" s="1"/>
  <c r="AD28" i="2"/>
  <c r="AD31" i="6" s="1"/>
  <c r="AF28" i="2"/>
  <c r="AF31" i="6" s="1"/>
  <c r="AG28" i="2"/>
  <c r="AG31" i="6" s="1"/>
  <c r="AH28" i="2"/>
  <c r="AH31" i="6" s="1"/>
  <c r="AK28" i="2"/>
  <c r="AK31" i="6" s="1"/>
  <c r="AL28" i="2"/>
  <c r="AL31" i="6" s="1"/>
  <c r="AO28" i="2"/>
  <c r="AO31" i="6" s="1"/>
  <c r="AP28" i="2"/>
  <c r="AP31" i="6" s="1"/>
  <c r="AS28" i="2"/>
  <c r="AS31" i="6" s="1"/>
  <c r="AT28" i="2"/>
  <c r="AT31" i="6" s="1"/>
  <c r="D28" i="2"/>
  <c r="L28" i="2"/>
  <c r="P28" i="2"/>
  <c r="P31" i="6" s="1"/>
  <c r="E71" i="3" s="1"/>
  <c r="T28" i="2"/>
  <c r="T31" i="6" s="1"/>
  <c r="I71" i="3" s="1"/>
  <c r="Y28" i="2"/>
  <c r="Y31" i="6" s="1"/>
  <c r="N71" i="3" s="1"/>
  <c r="AB28" i="2"/>
  <c r="AB31" i="6" s="1"/>
  <c r="AJ28" i="2"/>
  <c r="AJ31" i="6" s="1"/>
  <c r="AN28" i="2"/>
  <c r="AN31" i="6" s="1"/>
  <c r="AR28" i="2"/>
  <c r="AR31" i="6" s="1"/>
  <c r="AV28" i="2"/>
  <c r="AV31" i="6" s="1"/>
  <c r="AW28" i="2"/>
  <c r="AW31" i="6" s="1"/>
  <c r="C28" i="2"/>
  <c r="G28" i="2"/>
  <c r="K28" i="2"/>
  <c r="O28" i="2"/>
  <c r="O31" i="6" s="1"/>
  <c r="D71" i="3" s="1"/>
  <c r="S28" i="2"/>
  <c r="S31" i="6" s="1"/>
  <c r="H71" i="3" s="1"/>
  <c r="W28" i="2"/>
  <c r="W31" i="6" s="1"/>
  <c r="L71" i="3" s="1"/>
  <c r="AA28" i="2"/>
  <c r="AA31" i="6" s="1"/>
  <c r="AE28" i="2"/>
  <c r="AE31" i="6" s="1"/>
  <c r="AI28" i="2"/>
  <c r="AI31" i="6" s="1"/>
  <c r="AM28" i="2"/>
  <c r="AM31" i="6" s="1"/>
  <c r="AQ28" i="2"/>
  <c r="AQ31" i="6" s="1"/>
  <c r="AU28" i="2"/>
  <c r="AU31" i="6" s="1"/>
  <c r="B28" i="2"/>
  <c r="B7" i="2" l="1"/>
  <c r="B8" i="2" s="1"/>
  <c r="B29" i="2" s="1"/>
  <c r="C2" i="2" s="1"/>
  <c r="D7" i="2"/>
  <c r="C7" i="2"/>
  <c r="C8" i="2" l="1"/>
  <c r="C29" i="2" s="1"/>
  <c r="D2" i="2" s="1"/>
  <c r="D8" i="2" s="1"/>
  <c r="D29" i="2" s="1"/>
  <c r="E2" i="2" s="1"/>
  <c r="E7" i="2"/>
  <c r="G10" i="6"/>
  <c r="D10" i="6"/>
  <c r="L10" i="6"/>
  <c r="E10" i="6"/>
  <c r="I10" i="6"/>
  <c r="M10" i="6"/>
  <c r="G31" i="6"/>
  <c r="C31" i="6"/>
  <c r="E31" i="6"/>
  <c r="D31" i="6"/>
  <c r="K31" i="6"/>
  <c r="L31" i="6"/>
  <c r="J10" i="6"/>
  <c r="M31" i="6"/>
  <c r="F10" i="6"/>
  <c r="B31" i="6"/>
  <c r="I31" i="6"/>
  <c r="J31" i="6"/>
  <c r="H31" i="6"/>
  <c r="K10" i="6"/>
  <c r="F31" i="6"/>
  <c r="H10" i="6"/>
  <c r="C10" i="6"/>
  <c r="B10" i="6"/>
  <c r="I8" i="3" l="1"/>
  <c r="H3" i="9"/>
  <c r="I34" i="9" s="1"/>
  <c r="F2" i="9"/>
  <c r="G7" i="3"/>
  <c r="L8" i="3"/>
  <c r="K3" i="9"/>
  <c r="L34" i="9" s="1"/>
  <c r="H8" i="3"/>
  <c r="G3" i="9"/>
  <c r="H34" i="9" s="1"/>
  <c r="L2" i="9"/>
  <c r="M7" i="3"/>
  <c r="H2" i="9"/>
  <c r="I7" i="3"/>
  <c r="K8" i="3"/>
  <c r="J3" i="9"/>
  <c r="K34" i="9" s="1"/>
  <c r="N8" i="3"/>
  <c r="M3" i="9"/>
  <c r="N34" i="9" s="1"/>
  <c r="E8" i="3"/>
  <c r="D3" i="9"/>
  <c r="E34" i="9" s="1"/>
  <c r="M2" i="9"/>
  <c r="N7" i="3"/>
  <c r="D2" i="9"/>
  <c r="E7" i="3"/>
  <c r="G8" i="3"/>
  <c r="F3" i="9"/>
  <c r="G34" i="9" s="1"/>
  <c r="J8" i="3"/>
  <c r="I3" i="9"/>
  <c r="J34" i="9" s="1"/>
  <c r="J2" i="9"/>
  <c r="K7" i="3"/>
  <c r="F8" i="3"/>
  <c r="E3" i="9"/>
  <c r="F34" i="9" s="1"/>
  <c r="I2" i="9"/>
  <c r="J7" i="3"/>
  <c r="G2" i="9"/>
  <c r="H7" i="3"/>
  <c r="B2" i="9"/>
  <c r="C7" i="3"/>
  <c r="K2" i="9"/>
  <c r="L7" i="3"/>
  <c r="C8" i="3"/>
  <c r="B3" i="9"/>
  <c r="C34" i="9" s="1"/>
  <c r="M8" i="3"/>
  <c r="L3" i="9"/>
  <c r="M34" i="9" s="1"/>
  <c r="D8" i="3"/>
  <c r="C3" i="9"/>
  <c r="D34" i="9" s="1"/>
  <c r="E2" i="9"/>
  <c r="F7" i="3"/>
  <c r="C2" i="9"/>
  <c r="D7" i="3"/>
  <c r="E8" i="2"/>
  <c r="E29" i="2" s="1"/>
  <c r="F2" i="2" s="1"/>
  <c r="F7" i="2"/>
  <c r="B11" i="6"/>
  <c r="D33" i="9" l="1"/>
  <c r="D35" i="9" s="1"/>
  <c r="C4" i="9"/>
  <c r="B4" i="9"/>
  <c r="C33" i="9"/>
  <c r="C35" i="9" s="1"/>
  <c r="K33" i="9"/>
  <c r="K35" i="9" s="1"/>
  <c r="J4" i="9"/>
  <c r="N33" i="9"/>
  <c r="N35" i="9" s="1"/>
  <c r="M4" i="9"/>
  <c r="I33" i="9"/>
  <c r="H4" i="9"/>
  <c r="I35" i="9"/>
  <c r="J33" i="9"/>
  <c r="J35" i="9" s="1"/>
  <c r="I4" i="9"/>
  <c r="G33" i="9"/>
  <c r="G35" i="9" s="1"/>
  <c r="F4" i="9"/>
  <c r="F33" i="9"/>
  <c r="F35" i="9" s="1"/>
  <c r="E4" i="9"/>
  <c r="K4" i="9"/>
  <c r="L33" i="9"/>
  <c r="L35" i="9" s="1"/>
  <c r="H33" i="9"/>
  <c r="H35" i="9" s="1"/>
  <c r="G4" i="9"/>
  <c r="E33" i="9"/>
  <c r="E35" i="9" s="1"/>
  <c r="D4" i="9"/>
  <c r="M33" i="9"/>
  <c r="M35" i="9" s="1"/>
  <c r="L4" i="9"/>
  <c r="F8" i="2"/>
  <c r="F29" i="2" s="1"/>
  <c r="G2" i="2" s="1"/>
  <c r="G7" i="2"/>
  <c r="B32" i="6"/>
  <c r="C5" i="6" s="1"/>
  <c r="C11" i="6" s="1"/>
  <c r="C32" i="6" s="1"/>
  <c r="D5" i="6" s="1"/>
  <c r="D11" i="6" s="1"/>
  <c r="D32" i="6" s="1"/>
  <c r="H72" i="9" l="1"/>
  <c r="G82" i="9"/>
  <c r="G84" i="9"/>
  <c r="J72" i="9"/>
  <c r="C72" i="9"/>
  <c r="G77" i="9"/>
  <c r="O35" i="9"/>
  <c r="G86" i="9"/>
  <c r="L72" i="9"/>
  <c r="G79" i="9"/>
  <c r="E72" i="9"/>
  <c r="G87" i="9"/>
  <c r="M72" i="9"/>
  <c r="F72" i="9"/>
  <c r="G80" i="9"/>
  <c r="I72" i="9"/>
  <c r="G83" i="9"/>
  <c r="G88" i="9"/>
  <c r="N72" i="9"/>
  <c r="G72" i="9"/>
  <c r="G81" i="9"/>
  <c r="K72" i="9"/>
  <c r="G85" i="9"/>
  <c r="G78" i="9"/>
  <c r="D72" i="9"/>
  <c r="E5" i="6"/>
  <c r="E11" i="6" s="1"/>
  <c r="E32" i="6" s="1"/>
  <c r="G8" i="2"/>
  <c r="G29" i="2" s="1"/>
  <c r="H2" i="2" s="1"/>
  <c r="H7" i="2"/>
  <c r="F9" i="3"/>
  <c r="D9" i="3"/>
  <c r="E9" i="3"/>
  <c r="E78" i="9" l="1"/>
  <c r="D78" i="9"/>
  <c r="G70" i="9"/>
  <c r="G69" i="9"/>
  <c r="I70" i="9"/>
  <c r="I69" i="9"/>
  <c r="D87" i="9"/>
  <c r="E87" i="9"/>
  <c r="D86" i="9"/>
  <c r="E86" i="9"/>
  <c r="J70" i="9"/>
  <c r="J69" i="9"/>
  <c r="E85" i="9"/>
  <c r="D85" i="9"/>
  <c r="N70" i="9"/>
  <c r="N69" i="9"/>
  <c r="E80" i="9"/>
  <c r="D80" i="9"/>
  <c r="E69" i="9"/>
  <c r="E70" i="9"/>
  <c r="E84" i="9"/>
  <c r="D84" i="9"/>
  <c r="K70" i="9"/>
  <c r="K69" i="9"/>
  <c r="D88" i="9"/>
  <c r="E88" i="9"/>
  <c r="F69" i="9"/>
  <c r="F70" i="9"/>
  <c r="E79" i="9"/>
  <c r="D79" i="9"/>
  <c r="E77" i="9"/>
  <c r="B77" i="9" s="1"/>
  <c r="D77" i="9"/>
  <c r="E82" i="9"/>
  <c r="D82" i="9"/>
  <c r="D70" i="9"/>
  <c r="D69" i="9"/>
  <c r="D81" i="9"/>
  <c r="E81" i="9"/>
  <c r="D83" i="9"/>
  <c r="E83" i="9"/>
  <c r="M69" i="9"/>
  <c r="M70" i="9"/>
  <c r="L70" i="9"/>
  <c r="L69" i="9"/>
  <c r="C70" i="9"/>
  <c r="C69" i="9"/>
  <c r="H69" i="9"/>
  <c r="H70" i="9"/>
  <c r="F5" i="6"/>
  <c r="F11" i="6" s="1"/>
  <c r="F32" i="6" s="1"/>
  <c r="H8" i="2"/>
  <c r="H29" i="2" s="1"/>
  <c r="I2" i="2" s="1"/>
  <c r="I7" i="2"/>
  <c r="H9" i="3"/>
  <c r="G9" i="3"/>
  <c r="C9" i="3"/>
  <c r="D67" i="9" l="1"/>
  <c r="E67" i="9" s="1"/>
  <c r="F67" i="9" s="1"/>
  <c r="G67" i="9" s="1"/>
  <c r="H67" i="9" s="1"/>
  <c r="I67" i="9" s="1"/>
  <c r="J67" i="9" s="1"/>
  <c r="K67" i="9" s="1"/>
  <c r="L67" i="9" s="1"/>
  <c r="M67" i="9" s="1"/>
  <c r="N67" i="9" s="1"/>
  <c r="O71" i="9" s="1"/>
  <c r="B78" i="9"/>
  <c r="B79" i="9" s="1"/>
  <c r="B80" i="9" s="1"/>
  <c r="B81" i="9" s="1"/>
  <c r="B82" i="9" s="1"/>
  <c r="B83" i="9" s="1"/>
  <c r="B84" i="9" s="1"/>
  <c r="B85" i="9" s="1"/>
  <c r="B86" i="9" s="1"/>
  <c r="B87" i="9" s="1"/>
  <c r="B88" i="9" s="1"/>
  <c r="G89" i="9" s="1"/>
  <c r="F89" i="9" s="1"/>
  <c r="I8" i="2"/>
  <c r="I29" i="2" s="1"/>
  <c r="J2" i="2" s="1"/>
  <c r="G5" i="6"/>
  <c r="G11" i="6" s="1"/>
  <c r="G32" i="6" s="1"/>
  <c r="J7" i="2"/>
  <c r="I9" i="3"/>
  <c r="J8" i="2" l="1"/>
  <c r="J29" i="2" s="1"/>
  <c r="K2" i="2" s="1"/>
  <c r="H5" i="6"/>
  <c r="H11" i="6" s="1"/>
  <c r="H32" i="6" s="1"/>
  <c r="K7" i="2"/>
  <c r="J9" i="3"/>
  <c r="K8" i="2" l="1"/>
  <c r="K29" i="2" s="1"/>
  <c r="L2" i="2" s="1"/>
  <c r="I5" i="6"/>
  <c r="I11" i="6" s="1"/>
  <c r="I32" i="6" s="1"/>
  <c r="L7" i="2"/>
  <c r="K9" i="3"/>
  <c r="L8" i="2" l="1"/>
  <c r="L29" i="2" s="1"/>
  <c r="M2" i="2" s="1"/>
  <c r="J5" i="6"/>
  <c r="J11" i="6" s="1"/>
  <c r="J32" i="6" s="1"/>
  <c r="M7" i="2"/>
  <c r="L9" i="3"/>
  <c r="M8" i="2" l="1"/>
  <c r="M29" i="2" s="1"/>
  <c r="N2" i="2" s="1"/>
  <c r="K5" i="6"/>
  <c r="K11" i="6" s="1"/>
  <c r="K32" i="6" s="1"/>
  <c r="N7" i="2"/>
  <c r="M9" i="3"/>
  <c r="N8" i="2" l="1"/>
  <c r="N29" i="2" s="1"/>
  <c r="O2" i="2" s="1"/>
  <c r="N10" i="6"/>
  <c r="C70" i="3" s="1"/>
  <c r="L5" i="6"/>
  <c r="L11" i="6" s="1"/>
  <c r="L32" i="6" s="1"/>
  <c r="A30" i="3"/>
  <c r="O7" i="2"/>
  <c r="A19" i="3"/>
  <c r="A24" i="3"/>
  <c r="A29" i="3"/>
  <c r="A22" i="3"/>
  <c r="A25" i="3"/>
  <c r="A28" i="3"/>
  <c r="A13" i="3"/>
  <c r="A18" i="3"/>
  <c r="A23" i="3"/>
  <c r="A21" i="3"/>
  <c r="A15" i="3"/>
  <c r="A20" i="3"/>
  <c r="A27" i="3"/>
  <c r="A16" i="3"/>
  <c r="A14" i="3"/>
  <c r="A26" i="3"/>
  <c r="A17" i="3"/>
  <c r="E43" i="3"/>
  <c r="E39" i="3"/>
  <c r="E41" i="3"/>
  <c r="E36" i="3"/>
  <c r="E40" i="3"/>
  <c r="E46" i="3"/>
  <c r="E51" i="3"/>
  <c r="E45" i="3"/>
  <c r="E50" i="3"/>
  <c r="E49" i="3"/>
  <c r="E44" i="3"/>
  <c r="E42" i="3"/>
  <c r="E48" i="3"/>
  <c r="E37" i="3"/>
  <c r="E35" i="3"/>
  <c r="E47" i="3"/>
  <c r="E38" i="3"/>
  <c r="E34" i="3"/>
  <c r="N9" i="3"/>
  <c r="O9" i="3" s="1"/>
  <c r="B72" i="3" s="1"/>
  <c r="O8" i="2" l="1"/>
  <c r="O29" i="2" s="1"/>
  <c r="P2" i="2" s="1"/>
  <c r="O10" i="6"/>
  <c r="D70" i="3" s="1"/>
  <c r="M5" i="6"/>
  <c r="M11" i="6" s="1"/>
  <c r="M32" i="6" s="1"/>
  <c r="A47" i="3"/>
  <c r="A46" i="3"/>
  <c r="A44" i="3"/>
  <c r="A40" i="3"/>
  <c r="A50" i="3"/>
  <c r="A35" i="3"/>
  <c r="A45" i="3"/>
  <c r="A37" i="3"/>
  <c r="A49" i="3"/>
  <c r="A51" i="3"/>
  <c r="A36" i="3"/>
  <c r="A42" i="3"/>
  <c r="A38" i="3"/>
  <c r="A48" i="3"/>
  <c r="A41" i="3"/>
  <c r="A43" i="3"/>
  <c r="A39" i="3"/>
  <c r="P7" i="2"/>
  <c r="A34" i="3"/>
  <c r="H15" i="3"/>
  <c r="I15" i="3" s="1"/>
  <c r="H19" i="3"/>
  <c r="I19" i="3" s="1"/>
  <c r="H23" i="3"/>
  <c r="I23" i="3" s="1"/>
  <c r="H16" i="3"/>
  <c r="I16" i="3" s="1"/>
  <c r="H20" i="3"/>
  <c r="I20" i="3" s="1"/>
  <c r="H22" i="3"/>
  <c r="I22" i="3" s="1"/>
  <c r="H17" i="3"/>
  <c r="I17" i="3" s="1"/>
  <c r="H21" i="3"/>
  <c r="I21" i="3" s="1"/>
  <c r="H18" i="3"/>
  <c r="I18" i="3" s="1"/>
  <c r="H14" i="3"/>
  <c r="I14" i="3" s="1"/>
  <c r="P8" i="2" l="1"/>
  <c r="P29" i="2" s="1"/>
  <c r="Q2" i="2" s="1"/>
  <c r="P10" i="6"/>
  <c r="E70" i="3" s="1"/>
  <c r="N5" i="6"/>
  <c r="Q7" i="2"/>
  <c r="J49" i="3"/>
  <c r="J45" i="3"/>
  <c r="J47" i="3"/>
  <c r="J46" i="3"/>
  <c r="J48" i="3"/>
  <c r="I47" i="3"/>
  <c r="I46" i="3"/>
  <c r="I48" i="3"/>
  <c r="I49" i="3"/>
  <c r="H45" i="3"/>
  <c r="I45" i="3"/>
  <c r="H48" i="3"/>
  <c r="H49" i="3"/>
  <c r="H47" i="3"/>
  <c r="H46" i="3"/>
  <c r="H38" i="3"/>
  <c r="I39" i="3"/>
  <c r="I38" i="3"/>
  <c r="J37" i="3"/>
  <c r="I37" i="3"/>
  <c r="I36" i="3"/>
  <c r="H39" i="3"/>
  <c r="H35" i="3"/>
  <c r="H37" i="3"/>
  <c r="H36" i="3"/>
  <c r="J35" i="3"/>
  <c r="I35" i="3"/>
  <c r="J39" i="3"/>
  <c r="J36" i="3"/>
  <c r="J38" i="3"/>
  <c r="Q8" i="2" l="1"/>
  <c r="Q29" i="2" s="1"/>
  <c r="R2" i="2" s="1"/>
  <c r="Q10" i="6"/>
  <c r="F70" i="3" s="1"/>
  <c r="N11" i="6"/>
  <c r="R7" i="2"/>
  <c r="R8" i="2" l="1"/>
  <c r="R29" i="2" s="1"/>
  <c r="S2" i="2" s="1"/>
  <c r="R10" i="6"/>
  <c r="G70" i="3" s="1"/>
  <c r="N32" i="6"/>
  <c r="S7" i="2"/>
  <c r="S8" i="2" l="1"/>
  <c r="S29" i="2" s="1"/>
  <c r="T2" i="2" s="1"/>
  <c r="S10" i="6"/>
  <c r="H70" i="3" s="1"/>
  <c r="O5" i="6"/>
  <c r="O11" i="6" s="1"/>
  <c r="O32" i="6" s="1"/>
  <c r="T7" i="2"/>
  <c r="T8" i="2" l="1"/>
  <c r="T29" i="2" s="1"/>
  <c r="U2" i="2" s="1"/>
  <c r="T10" i="6"/>
  <c r="I70" i="3" s="1"/>
  <c r="P5" i="6"/>
  <c r="P11" i="6" s="1"/>
  <c r="P32" i="6" s="1"/>
  <c r="U7" i="2"/>
  <c r="U8" i="2" l="1"/>
  <c r="U29" i="2" s="1"/>
  <c r="V2" i="2" s="1"/>
  <c r="U10" i="6"/>
  <c r="J70" i="3" s="1"/>
  <c r="Q5" i="6"/>
  <c r="Q11" i="6" s="1"/>
  <c r="Q32" i="6" s="1"/>
  <c r="V7" i="2"/>
  <c r="V8" i="2" l="1"/>
  <c r="V29" i="2" s="1"/>
  <c r="W2" i="2" s="1"/>
  <c r="V10" i="6"/>
  <c r="K70" i="3" s="1"/>
  <c r="R5" i="6"/>
  <c r="R11" i="6" s="1"/>
  <c r="R32" i="6" s="1"/>
  <c r="W7" i="2"/>
  <c r="W8" i="2" l="1"/>
  <c r="W29" i="2" s="1"/>
  <c r="X2" i="2" s="1"/>
  <c r="W10" i="6"/>
  <c r="L70" i="3" s="1"/>
  <c r="S5" i="6"/>
  <c r="S11" i="6" s="1"/>
  <c r="S32" i="6" s="1"/>
  <c r="X7" i="2"/>
  <c r="X8" i="2" l="1"/>
  <c r="X29" i="2" s="1"/>
  <c r="Y2" i="2" s="1"/>
  <c r="X10" i="6"/>
  <c r="M70" i="3" s="1"/>
  <c r="T5" i="6"/>
  <c r="T11" i="6" s="1"/>
  <c r="T32" i="6" s="1"/>
  <c r="Y7" i="2"/>
  <c r="Y8" i="2" l="1"/>
  <c r="Y29" i="2" s="1"/>
  <c r="Z2" i="2" s="1"/>
  <c r="Y10" i="6"/>
  <c r="N70" i="3" s="1"/>
  <c r="U5" i="6"/>
  <c r="U11" i="6" s="1"/>
  <c r="U32" i="6" s="1"/>
  <c r="Z7" i="2"/>
  <c r="Z10" i="6" s="1"/>
  <c r="V5" i="6" l="1"/>
  <c r="V11" i="6" s="1"/>
  <c r="V32" i="6" s="1"/>
  <c r="Z8" i="2"/>
  <c r="Z29" i="2" s="1"/>
  <c r="AA2" i="2" s="1"/>
  <c r="AA7" i="2"/>
  <c r="AA10" i="6" s="1"/>
  <c r="W5" i="6" l="1"/>
  <c r="W11" i="6" s="1"/>
  <c r="W32" i="6" s="1"/>
  <c r="AA8" i="2"/>
  <c r="AA29" i="2" s="1"/>
  <c r="AB2" i="2" s="1"/>
  <c r="AB7" i="2"/>
  <c r="AB10" i="6" s="1"/>
  <c r="X5" i="6" l="1"/>
  <c r="X11" i="6" s="1"/>
  <c r="X32" i="6" s="1"/>
  <c r="AC7" i="2"/>
  <c r="AC10" i="6" s="1"/>
  <c r="AB8" i="2"/>
  <c r="Y5" i="6" l="1"/>
  <c r="Y11" i="6" s="1"/>
  <c r="Y32" i="6" s="1"/>
  <c r="AB29" i="2"/>
  <c r="AC2" i="2" s="1"/>
  <c r="AC8" i="2" s="1"/>
  <c r="AC29" i="2" s="1"/>
  <c r="AD2" i="2" s="1"/>
  <c r="AD7" i="2"/>
  <c r="AD10" i="6" s="1"/>
  <c r="Z5" i="6" l="1"/>
  <c r="Z11" i="6" s="1"/>
  <c r="Z32" i="6" s="1"/>
  <c r="AD8" i="2"/>
  <c r="AD29" i="2" s="1"/>
  <c r="AE2" i="2" s="1"/>
  <c r="AE7" i="2"/>
  <c r="AE10" i="6" s="1"/>
  <c r="AA5" i="6" l="1"/>
  <c r="AA11" i="6" s="1"/>
  <c r="AA32" i="6" s="1"/>
  <c r="AF7" i="2"/>
  <c r="AF10" i="6" s="1"/>
  <c r="AE8" i="2"/>
  <c r="AE29" i="2" s="1"/>
  <c r="AF2" i="2" s="1"/>
  <c r="AB5" i="6" l="1"/>
  <c r="AB11" i="6" s="1"/>
  <c r="AB32" i="6" s="1"/>
  <c r="AG7" i="2"/>
  <c r="AG10" i="6" s="1"/>
  <c r="AF8" i="2"/>
  <c r="AF29" i="2" s="1"/>
  <c r="AG2" i="2" s="1"/>
  <c r="AC5" i="6" l="1"/>
  <c r="AC11" i="6" s="1"/>
  <c r="AC32" i="6" s="1"/>
  <c r="AH7" i="2"/>
  <c r="AH10" i="6" s="1"/>
  <c r="AG8" i="2"/>
  <c r="AG29" i="2" s="1"/>
  <c r="AH2" i="2" s="1"/>
  <c r="AD5" i="6" l="1"/>
  <c r="AD11" i="6" s="1"/>
  <c r="AD32" i="6" s="1"/>
  <c r="AI7" i="2"/>
  <c r="AI10" i="6" s="1"/>
  <c r="AH8" i="2"/>
  <c r="AH29" i="2" s="1"/>
  <c r="AI2" i="2" s="1"/>
  <c r="AE5" i="6" l="1"/>
  <c r="AE11" i="6" s="1"/>
  <c r="AE32" i="6" s="1"/>
  <c r="AI8" i="2"/>
  <c r="AI29" i="2" s="1"/>
  <c r="AJ2" i="2" s="1"/>
  <c r="AJ7" i="2"/>
  <c r="AJ10" i="6" s="1"/>
  <c r="AF5" i="6" l="1"/>
  <c r="AF11" i="6" s="1"/>
  <c r="AF32" i="6" s="1"/>
  <c r="AK7" i="2"/>
  <c r="AJ8" i="2"/>
  <c r="C72" i="3" l="1"/>
  <c r="AK10" i="6"/>
  <c r="AG5" i="6"/>
  <c r="AG11" i="6" s="1"/>
  <c r="AG32" i="6" s="1"/>
  <c r="AJ29" i="2"/>
  <c r="AK2" i="2" s="1"/>
  <c r="AK8" i="2" s="1"/>
  <c r="AK29" i="2" s="1"/>
  <c r="AL2" i="2" s="1"/>
  <c r="AL7" i="2"/>
  <c r="AL10" i="6" s="1"/>
  <c r="AH5" i="6" l="1"/>
  <c r="AH11" i="6" s="1"/>
  <c r="AH32" i="6" s="1"/>
  <c r="D72" i="3"/>
  <c r="AM7" i="2"/>
  <c r="AM10" i="6" s="1"/>
  <c r="AL8" i="2"/>
  <c r="AL29" i="2" s="1"/>
  <c r="AM2" i="2" s="1"/>
  <c r="AI5" i="6" l="1"/>
  <c r="AI11" i="6" s="1"/>
  <c r="AI32" i="6" s="1"/>
  <c r="E72" i="3"/>
  <c r="AM8" i="2"/>
  <c r="AM29" i="2" s="1"/>
  <c r="AN2" i="2" s="1"/>
  <c r="AN7" i="2"/>
  <c r="AN10" i="6" s="1"/>
  <c r="AJ5" i="6" l="1"/>
  <c r="AJ11" i="6" s="1"/>
  <c r="AJ32" i="6" s="1"/>
  <c r="F72" i="3"/>
  <c r="AN8" i="2"/>
  <c r="AN29" i="2" s="1"/>
  <c r="AO2" i="2" s="1"/>
  <c r="AO7" i="2"/>
  <c r="AO10" i="6" s="1"/>
  <c r="AK5" i="6" l="1"/>
  <c r="AK11" i="6" s="1"/>
  <c r="AK32" i="6" s="1"/>
  <c r="G72" i="3"/>
  <c r="AO8" i="2"/>
  <c r="AO29" i="2" s="1"/>
  <c r="AP2" i="2" s="1"/>
  <c r="AP7" i="2"/>
  <c r="AP10" i="6" s="1"/>
  <c r="AP8" i="2" l="1"/>
  <c r="AP29" i="2" s="1"/>
  <c r="AQ2" i="2" s="1"/>
  <c r="AL5" i="6"/>
  <c r="AL11" i="6" s="1"/>
  <c r="AL32" i="6" s="1"/>
  <c r="H72" i="3"/>
  <c r="AQ7" i="2"/>
  <c r="I72" i="3" l="1"/>
  <c r="AQ10" i="6"/>
  <c r="AM5" i="6"/>
  <c r="AM11" i="6" s="1"/>
  <c r="AM32" i="6" s="1"/>
  <c r="AQ8" i="2"/>
  <c r="AQ29" i="2" s="1"/>
  <c r="AR2" i="2" s="1"/>
  <c r="AR7" i="2"/>
  <c r="J72" i="3" l="1"/>
  <c r="AR10" i="6"/>
  <c r="AN5" i="6"/>
  <c r="AN11" i="6" s="1"/>
  <c r="AN32" i="6" s="1"/>
  <c r="AR8" i="2"/>
  <c r="AR29" i="2" s="1"/>
  <c r="AS2" i="2" s="1"/>
  <c r="AS7" i="2"/>
  <c r="K72" i="3" l="1"/>
  <c r="AS10" i="6"/>
  <c r="AO5" i="6"/>
  <c r="AO11" i="6" s="1"/>
  <c r="AO32" i="6" s="1"/>
  <c r="AS8" i="2"/>
  <c r="AS29" i="2" s="1"/>
  <c r="AT2" i="2" s="1"/>
  <c r="AT7" i="2"/>
  <c r="AT10" i="6" s="1"/>
  <c r="AP5" i="6" l="1"/>
  <c r="AP11" i="6" s="1"/>
  <c r="AP32" i="6" s="1"/>
  <c r="AT8" i="2"/>
  <c r="AT29" i="2" s="1"/>
  <c r="AU2" i="2" s="1"/>
  <c r="L72" i="3"/>
  <c r="AU7" i="2"/>
  <c r="M72" i="3" l="1"/>
  <c r="AU10" i="6"/>
  <c r="AQ5" i="6"/>
  <c r="AQ11" i="6" s="1"/>
  <c r="AQ32" i="6" s="1"/>
  <c r="AU8" i="2"/>
  <c r="AU29" i="2" s="1"/>
  <c r="AV2" i="2" s="1"/>
  <c r="AV7" i="2"/>
  <c r="AV10" i="6" s="1"/>
  <c r="AW7" i="2"/>
  <c r="AW10" i="6" s="1"/>
  <c r="AV8" i="2" l="1"/>
  <c r="AV29" i="2" s="1"/>
  <c r="AW2" i="2" s="1"/>
  <c r="AR5" i="6"/>
  <c r="AR11" i="6" s="1"/>
  <c r="AR32" i="6" s="1"/>
  <c r="AW8" i="2"/>
  <c r="AW29" i="2" s="1"/>
  <c r="N72" i="3"/>
  <c r="O72" i="3" s="1"/>
  <c r="AS5" i="6" l="1"/>
  <c r="AS11" i="6" s="1"/>
  <c r="AS32" i="6" s="1"/>
  <c r="AT5" i="6" l="1"/>
  <c r="AT11" i="6" s="1"/>
  <c r="AT32" i="6" s="1"/>
  <c r="AU5" i="6" l="1"/>
  <c r="AU11" i="6" s="1"/>
  <c r="AU32" i="6" s="1"/>
  <c r="AV5" i="6" l="1"/>
  <c r="AV11" i="6" s="1"/>
  <c r="AV32" i="6" s="1"/>
  <c r="AW5" i="6" l="1"/>
  <c r="AW11" i="6" s="1"/>
  <c r="AW32" i="6" s="1"/>
</calcChain>
</file>

<file path=xl/sharedStrings.xml><?xml version="1.0" encoding="utf-8"?>
<sst xmlns="http://schemas.openxmlformats.org/spreadsheetml/2006/main" count="174" uniqueCount="92">
  <si>
    <t>Dòng thu</t>
  </si>
  <si>
    <t>Dòng chi</t>
  </si>
  <si>
    <t>Net</t>
  </si>
  <si>
    <t>top 10 cp xài nhiều tiền nhất</t>
  </si>
  <si>
    <t>Dòng thu từ bán hàng so vs DT</t>
  </si>
  <si>
    <t>Dự báo dòng tiền 12 tháng</t>
  </si>
  <si>
    <t>1. Tiền đầu kỳ</t>
  </si>
  <si>
    <t>2. Tiền thu</t>
  </si>
  <si>
    <t>A. Doanh thu</t>
  </si>
  <si>
    <t>B. Khoản phải thu</t>
  </si>
  <si>
    <t>C. Nợ xấu</t>
  </si>
  <si>
    <t>D. Hàng tồn kho</t>
  </si>
  <si>
    <t>E. Nợ phải trả</t>
  </si>
  <si>
    <t>F. Khấu hao</t>
  </si>
  <si>
    <t>Loại Chi phí</t>
  </si>
  <si>
    <t>Số tiền</t>
  </si>
  <si>
    <t>Xếp hạng</t>
  </si>
  <si>
    <t>Loại CP</t>
  </si>
  <si>
    <t>Thực tế</t>
  </si>
  <si>
    <t>Kế hoạch</t>
  </si>
  <si>
    <t>Chênh lệch</t>
  </si>
  <si>
    <t>top 5 chi phí chi vượt nhiều nhất</t>
  </si>
  <si>
    <t>top 5 chi phí không chi vượt</t>
  </si>
  <si>
    <t>Chỉ tiêu</t>
  </si>
  <si>
    <t>Dòng thu từ hoạt động kinh doanh</t>
  </si>
  <si>
    <t>Doanh thu</t>
  </si>
  <si>
    <r>
      <t>Dữ liệu hoạt động cần thiết</t>
    </r>
    <r>
      <rPr>
        <sz val="10"/>
        <rFont val="Arial"/>
        <family val="2"/>
      </rPr>
      <t xml:space="preserve">
[Non-cash flow information]</t>
    </r>
  </si>
  <si>
    <t>5.01 Mua hàng hóa</t>
  </si>
  <si>
    <t>5.02  Tiền lương</t>
  </si>
  <si>
    <t>5.03 Dịch vụ bên ngoài</t>
  </si>
  <si>
    <t>5.04 Vật tư, thiết bị</t>
  </si>
  <si>
    <t>5.05 Sửa chữa và bảo trì</t>
  </si>
  <si>
    <t>5.06 Quảng cáo</t>
  </si>
  <si>
    <t>5.07 Vận chuyển</t>
  </si>
  <si>
    <t>5.08 Pháp lý</t>
  </si>
  <si>
    <t>5.09 Thuê tài sản</t>
  </si>
  <si>
    <t>5.10 Điện thoại</t>
  </si>
  <si>
    <t>5.11 TSCĐ</t>
  </si>
  <si>
    <t>5.12 Bảo hiểm</t>
  </si>
  <si>
    <t>5.13 Thuế, phí</t>
  </si>
  <si>
    <t>5.14 Lãi vay</t>
  </si>
  <si>
    <t>5.15 Chi phí khác</t>
  </si>
  <si>
    <t>5.16 Tiền chi trả nợ gốc vay</t>
  </si>
  <si>
    <t>5.17 Tiền chi đầu tư góp vốn vào đơn vị khác</t>
  </si>
  <si>
    <t>5.18 Chi cổ tức</t>
  </si>
  <si>
    <t>Dữ liệu khác</t>
  </si>
  <si>
    <t>Thời điểm báo cáo</t>
  </si>
  <si>
    <t>BÁO CÁO DÒNG TIỀN</t>
  </si>
  <si>
    <t>2.01 Từ hoạt động kinh doanh</t>
  </si>
  <si>
    <t>2.02 Từ lãi tiền gửi, đầu tư, góp vốn</t>
  </si>
  <si>
    <t>2.03 Từ khoản vay ngắn hạn, dài hạn</t>
  </si>
  <si>
    <t>Mua hàng hóa</t>
  </si>
  <si>
    <t>Tiền lương</t>
  </si>
  <si>
    <t>Vật tư, thiết bị</t>
  </si>
  <si>
    <t>Sửa chữa và bảo trì</t>
  </si>
  <si>
    <t>Quảng cáo</t>
  </si>
  <si>
    <t>Vận chuyển</t>
  </si>
  <si>
    <t>Pháp lý</t>
  </si>
  <si>
    <t>Thuê tài sản</t>
  </si>
  <si>
    <t>Điện thoại</t>
  </si>
  <si>
    <t>TSCĐ</t>
  </si>
  <si>
    <t>Bảo hiểm</t>
  </si>
  <si>
    <t>Thuế, phí</t>
  </si>
  <si>
    <t>Lãi vay</t>
  </si>
  <si>
    <t>Chi phí khác</t>
  </si>
  <si>
    <t>Tiền chi trả nợ gốc vay</t>
  </si>
  <si>
    <t>Tiền chi đầu tư góp vốn vào đơn vị khác</t>
  </si>
  <si>
    <t>Chi cổ tức</t>
  </si>
  <si>
    <t>Dịch vụ bên ngoài</t>
  </si>
  <si>
    <t>Từ hoạt động kinh doanh</t>
  </si>
  <si>
    <t>Từ lãi tiền gửi, đầu tư, góp vốn</t>
  </si>
  <si>
    <t>Từ khoản vay ngắn hạn, dài hạn</t>
  </si>
  <si>
    <t>Tổng thu</t>
  </si>
  <si>
    <t>3.Tổng tiền có sẵn</t>
  </si>
  <si>
    <t>4. Tiền chi ra</t>
  </si>
  <si>
    <t>Tổng tiền chi</t>
  </si>
  <si>
    <t>5. Tiền cuối kỳ</t>
  </si>
  <si>
    <t>Đầu kỳ</t>
  </si>
  <si>
    <t>Cuối kỳ</t>
  </si>
  <si>
    <t>Hiện tại</t>
  </si>
  <si>
    <t>Sau 12 tháng</t>
  </si>
  <si>
    <t>Thực thu</t>
  </si>
  <si>
    <t>Thực chi</t>
  </si>
  <si>
    <t>Net dòng tiền</t>
  </si>
  <si>
    <t>Dòng thu thực tế</t>
  </si>
  <si>
    <t>Dòng chi thực tế</t>
  </si>
  <si>
    <t>NET</t>
  </si>
  <si>
    <t>Tăng (net)</t>
  </si>
  <si>
    <t>Giảm (net)</t>
  </si>
  <si>
    <t>NET dòng tiền</t>
  </si>
  <si>
    <t>Số dư</t>
  </si>
  <si>
    <t>Giai đoạn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</si>
</sst>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mm/yy"/>
  </numFmts>
  <fonts count="2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sz val="9"/>
      <color rgb="FFC00000"/>
      <name val="Arial"/>
      <family val="2"/>
    </font>
    <font>
      <b/>
      <sz val="10"/>
      <color theme="4"/>
      <name val="Arial"/>
      <family val="2"/>
    </font>
    <font>
      <b/>
      <u/>
      <sz val="10"/>
      <name val="Arial"/>
      <family val="2"/>
    </font>
    <font>
      <b/>
      <sz val="26"/>
      <color theme="4"/>
      <name val="Arial"/>
      <family val="2"/>
    </font>
    <font>
      <sz val="10"/>
      <color theme="4"/>
      <name val="Arial"/>
      <family val="2"/>
    </font>
    <font>
      <b/>
      <u/>
      <sz val="12"/>
      <color theme="4"/>
      <name val="Arial"/>
      <family val="2"/>
    </font>
    <font>
      <u/>
      <sz val="10"/>
      <name val="Arial"/>
      <family val="2"/>
    </font>
    <font>
      <i/>
      <sz val="9"/>
      <color theme="0" tint="-0.34998626667073579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4">
    <xf numFmtId="0" fontId="0" fillId="0" borderId="0" xfId="0"/>
    <xf numFmtId="0" fontId="6" fillId="0" borderId="0" xfId="0" applyFont="1"/>
    <xf numFmtId="0" fontId="7" fillId="0" borderId="4" xfId="0" applyFont="1" applyBorder="1" applyAlignment="1">
      <alignment vertical="top" wrapText="1"/>
    </xf>
    <xf numFmtId="9" fontId="6" fillId="0" borderId="0" xfId="5" applyFont="1"/>
    <xf numFmtId="0" fontId="7" fillId="0" borderId="0" xfId="0" applyFont="1"/>
    <xf numFmtId="0" fontId="6" fillId="0" borderId="0" xfId="0" applyFont="1" applyAlignment="1">
      <alignment horizontal="left" indent="1"/>
    </xf>
    <xf numFmtId="0" fontId="7" fillId="0" borderId="0" xfId="0" applyFont="1" applyAlignment="1">
      <alignment wrapText="1"/>
    </xf>
    <xf numFmtId="0" fontId="7" fillId="0" borderId="3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6" fillId="3" borderId="0" xfId="0" applyFont="1" applyFill="1"/>
    <xf numFmtId="0" fontId="8" fillId="2" borderId="0" xfId="0" applyFont="1" applyFill="1"/>
    <xf numFmtId="164" fontId="6" fillId="0" borderId="0" xfId="1" applyNumberFormat="1" applyFont="1"/>
    <xf numFmtId="0" fontId="6" fillId="0" borderId="1" xfId="0" applyFont="1" applyBorder="1" applyAlignment="1">
      <alignment horizontal="center"/>
    </xf>
    <xf numFmtId="164" fontId="6" fillId="0" borderId="3" xfId="1" applyNumberFormat="1" applyFont="1" applyBorder="1"/>
    <xf numFmtId="0" fontId="7" fillId="0" borderId="2" xfId="0" applyFont="1" applyBorder="1" applyAlignment="1">
      <alignment wrapText="1"/>
    </xf>
    <xf numFmtId="0" fontId="7" fillId="0" borderId="1" xfId="0" applyFont="1" applyBorder="1" applyAlignment="1">
      <alignment wrapText="1"/>
    </xf>
    <xf numFmtId="164" fontId="6" fillId="0" borderId="1" xfId="1" applyNumberFormat="1" applyFont="1" applyBorder="1"/>
    <xf numFmtId="0" fontId="17" fillId="0" borderId="0" xfId="0" applyFont="1" applyAlignment="1">
      <alignment wrapText="1"/>
    </xf>
    <xf numFmtId="15" fontId="6" fillId="0" borderId="0" xfId="0" applyNumberFormat="1" applyFont="1"/>
    <xf numFmtId="165" fontId="6" fillId="0" borderId="0" xfId="0" applyNumberFormat="1" applyFont="1" applyAlignment="1">
      <alignment horizontal="center"/>
    </xf>
    <xf numFmtId="0" fontId="7" fillId="5" borderId="0" xfId="0" applyFont="1" applyFill="1"/>
    <xf numFmtId="165" fontId="6" fillId="5" borderId="0" xfId="0" applyNumberFormat="1" applyFont="1" applyFill="1" applyAlignment="1">
      <alignment horizontal="center"/>
    </xf>
    <xf numFmtId="164" fontId="7" fillId="0" borderId="0" xfId="1" applyNumberFormat="1" applyFont="1"/>
    <xf numFmtId="0" fontId="7" fillId="0" borderId="0" xfId="0" applyFont="1" applyAlignment="1">
      <alignment horizontal="center"/>
    </xf>
    <xf numFmtId="164" fontId="7" fillId="0" borderId="3" xfId="1" applyNumberFormat="1" applyFont="1" applyBorder="1"/>
    <xf numFmtId="164" fontId="7" fillId="0" borderId="2" xfId="1" applyNumberFormat="1" applyFont="1" applyBorder="1"/>
    <xf numFmtId="164" fontId="7" fillId="0" borderId="1" xfId="1" applyNumberFormat="1" applyFont="1" applyBorder="1"/>
    <xf numFmtId="41" fontId="6" fillId="0" borderId="0" xfId="0" applyNumberFormat="1" applyFont="1"/>
    <xf numFmtId="41" fontId="6" fillId="0" borderId="0" xfId="1" applyNumberFormat="1" applyFont="1"/>
    <xf numFmtId="0" fontId="6" fillId="4" borderId="0" xfId="0" applyFont="1" applyFill="1"/>
    <xf numFmtId="0" fontId="10" fillId="4" borderId="0" xfId="0" applyFont="1" applyFill="1"/>
    <xf numFmtId="0" fontId="5" fillId="4" borderId="0" xfId="0" applyFont="1" applyFill="1"/>
    <xf numFmtId="0" fontId="11" fillId="4" borderId="0" xfId="0" applyFont="1" applyFill="1"/>
    <xf numFmtId="0" fontId="9" fillId="4" borderId="0" xfId="0" applyFont="1" applyFill="1"/>
    <xf numFmtId="0" fontId="12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 wrapText="1"/>
    </xf>
    <xf numFmtId="164" fontId="6" fillId="4" borderId="0" xfId="1" applyNumberFormat="1" applyFont="1" applyFill="1" applyBorder="1" applyAlignment="1">
      <alignment horizontal="right" vertical="center"/>
    </xf>
    <xf numFmtId="10" fontId="6" fillId="4" borderId="0" xfId="5" applyNumberFormat="1" applyFont="1" applyFill="1" applyBorder="1" applyAlignment="1">
      <alignment horizontal="right" vertical="center"/>
    </xf>
    <xf numFmtId="0" fontId="12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center" vertical="center" wrapText="1"/>
    </xf>
    <xf numFmtId="164" fontId="7" fillId="4" borderId="0" xfId="1" applyNumberFormat="1" applyFont="1" applyFill="1" applyBorder="1" applyAlignment="1">
      <alignment horizontal="center" vertical="center" wrapText="1"/>
    </xf>
    <xf numFmtId="10" fontId="7" fillId="4" borderId="0" xfId="5" applyNumberFormat="1" applyFont="1" applyFill="1" applyBorder="1" applyAlignment="1">
      <alignment horizontal="right" vertical="center" wrapText="1"/>
    </xf>
    <xf numFmtId="165" fontId="6" fillId="0" borderId="0" xfId="0" applyNumberFormat="1" applyFont="1"/>
    <xf numFmtId="164" fontId="6" fillId="0" borderId="0" xfId="0" applyNumberFormat="1" applyFont="1"/>
    <xf numFmtId="0" fontId="6" fillId="3" borderId="1" xfId="0" applyFont="1" applyFill="1" applyBorder="1" applyAlignment="1">
      <alignment horizontal="center"/>
    </xf>
    <xf numFmtId="0" fontId="3" fillId="0" borderId="0" xfId="0" applyFont="1"/>
    <xf numFmtId="164" fontId="0" fillId="0" borderId="0" xfId="1" applyNumberFormat="1" applyFont="1"/>
    <xf numFmtId="164" fontId="0" fillId="0" borderId="0" xfId="0" applyNumberFormat="1"/>
    <xf numFmtId="165" fontId="3" fillId="0" borderId="0" xfId="0" applyNumberFormat="1" applyFont="1" applyAlignment="1">
      <alignment horizontal="center"/>
    </xf>
    <xf numFmtId="164" fontId="3" fillId="0" borderId="0" xfId="0" applyNumberFormat="1" applyFont="1"/>
    <xf numFmtId="165" fontId="0" fillId="0" borderId="0" xfId="0" applyNumberFormat="1"/>
    <xf numFmtId="0" fontId="19" fillId="0" borderId="0" xfId="0" applyFont="1"/>
    <xf numFmtId="165" fontId="19" fillId="0" borderId="0" xfId="0" applyNumberFormat="1" applyFont="1" applyAlignment="1">
      <alignment horizontal="center"/>
    </xf>
    <xf numFmtId="164" fontId="19" fillId="0" borderId="0" xfId="0" applyNumberFormat="1" applyFont="1"/>
    <xf numFmtId="0" fontId="6" fillId="6" borderId="1" xfId="0" applyFont="1" applyFill="1" applyBorder="1" applyAlignment="1">
      <alignment horizontal="center"/>
    </xf>
    <xf numFmtId="165" fontId="6" fillId="6" borderId="1" xfId="0" applyNumberFormat="1" applyFont="1" applyFill="1" applyBorder="1" applyAlignment="1">
      <alignment horizontal="center"/>
    </xf>
    <xf numFmtId="0" fontId="6" fillId="6" borderId="0" xfId="0" applyFont="1" applyFill="1"/>
    <xf numFmtId="0" fontId="6" fillId="6" borderId="0" xfId="0" applyFont="1" applyFill="1" applyAlignment="1">
      <alignment horizontal="center"/>
    </xf>
    <xf numFmtId="165" fontId="6" fillId="6" borderId="0" xfId="0" applyNumberFormat="1" applyFont="1" applyFill="1" applyAlignment="1">
      <alignment horizontal="center"/>
    </xf>
    <xf numFmtId="0" fontId="14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8" fillId="4" borderId="0" xfId="0" applyFont="1" applyFill="1" applyAlignment="1">
      <alignment horizontal="center"/>
    </xf>
  </cellXfs>
  <cellStyles count="6">
    <cellStyle name="Comma" xfId="1" builtinId="3"/>
    <cellStyle name="Comma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Percent" xfId="5" builtinId="5"/>
  </cellStyles>
  <dxfs count="2">
    <dxf>
      <font>
        <color rgb="FF00B05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Thực</a:t>
            </a:r>
            <a:r>
              <a:rPr lang="en-US" baseline="0"/>
              <a:t> thu thực chi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'Calculation 2'!$A$2</c:f>
              <c:strCache>
                <c:ptCount val="1"/>
                <c:pt idx="0">
                  <c:v>Thực thu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'Calculation 2'!$B$1:$M$1</c:f>
              <c:numCache>
                <c:formatCode>mm/yy</c:formatCode>
                <c:ptCount val="1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</c:numCache>
            </c:numRef>
          </c:cat>
          <c:val>
            <c:numRef>
              <c:f>'Calculation 2'!$B$2:$M$2</c:f>
              <c:numCache>
                <c:formatCode>_(* #,##0_);_(* \(#,##0\);_(* "-"??_);_(@_)</c:formatCode>
                <c:ptCount val="12"/>
                <c:pt idx="0">
                  <c:v>13769</c:v>
                </c:pt>
                <c:pt idx="1">
                  <c:v>9228</c:v>
                </c:pt>
                <c:pt idx="2">
                  <c:v>10061</c:v>
                </c:pt>
                <c:pt idx="3">
                  <c:v>12829</c:v>
                </c:pt>
                <c:pt idx="4">
                  <c:v>7965</c:v>
                </c:pt>
                <c:pt idx="5">
                  <c:v>12285</c:v>
                </c:pt>
                <c:pt idx="6">
                  <c:v>10541</c:v>
                </c:pt>
                <c:pt idx="7">
                  <c:v>9130</c:v>
                </c:pt>
                <c:pt idx="8">
                  <c:v>8259</c:v>
                </c:pt>
                <c:pt idx="9">
                  <c:v>10009</c:v>
                </c:pt>
                <c:pt idx="10">
                  <c:v>12012</c:v>
                </c:pt>
                <c:pt idx="11">
                  <c:v>9312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E6-4396-A87C-94E93C464E4E}"/>
            </c:ext>
          </c:extLst>
        </c:ser>
        <c:ser>
          <c:idx val="1"/>
          <c:order val="1"/>
          <c:tx>
            <c:strRef>
              <c:f>'Calculation 2'!$A$3</c:f>
              <c:strCache>
                <c:ptCount val="1"/>
                <c:pt idx="0">
                  <c:v>Thực chi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'Calculation 2'!$B$1:$M$1</c:f>
              <c:numCache>
                <c:formatCode>mm/yy</c:formatCode>
                <c:ptCount val="1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</c:numCache>
            </c:numRef>
          </c:cat>
          <c:val>
            <c:numRef>
              <c:f>'Calculation 2'!$B$3:$M$3</c:f>
              <c:numCache>
                <c:formatCode>_(* #,##0_);_(* \(#,##0\);_(* "-"??_);_(@_)</c:formatCode>
                <c:ptCount val="12"/>
                <c:pt idx="0">
                  <c:v>-9367.6275000000005</c:v>
                </c:pt>
                <c:pt idx="1">
                  <c:v>-9127.3875000000025</c:v>
                </c:pt>
                <c:pt idx="2">
                  <c:v>-9263.1</c:v>
                </c:pt>
                <c:pt idx="3">
                  <c:v>-8071.7174999999997</c:v>
                </c:pt>
                <c:pt idx="4">
                  <c:v>-10697.609999999999</c:v>
                </c:pt>
                <c:pt idx="5">
                  <c:v>-9587.0775000000012</c:v>
                </c:pt>
                <c:pt idx="6">
                  <c:v>-10123.575000000001</c:v>
                </c:pt>
                <c:pt idx="7">
                  <c:v>-9692.76</c:v>
                </c:pt>
                <c:pt idx="8">
                  <c:v>-11033.137500000001</c:v>
                </c:pt>
                <c:pt idx="9">
                  <c:v>-8945.4750000000004</c:v>
                </c:pt>
                <c:pt idx="10">
                  <c:v>-10190.564999999999</c:v>
                </c:pt>
                <c:pt idx="11">
                  <c:v>-8869.2450000000026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E6-4396-A87C-94E93C464E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38816752"/>
        <c:axId val="238817536"/>
      </c:barChart>
      <c:lineChart>
        <c:grouping val="standard"/>
        <c:varyColors val="0"/>
        <c:ser>
          <c:idx val="2"/>
          <c:order val="2"/>
          <c:tx>
            <c:strRef>
              <c:f>'Calculation 2'!$A$4</c:f>
              <c:strCache>
                <c:ptCount val="1"/>
                <c:pt idx="0">
                  <c:v>Net dòng tiền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'Calculation 2'!$B$1:$M$1</c:f>
              <c:numCache>
                <c:formatCode>mm/yy</c:formatCode>
                <c:ptCount val="1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</c:numCache>
            </c:numRef>
          </c:cat>
          <c:val>
            <c:numRef>
              <c:f>'Calculation 2'!$B$4:$M$4</c:f>
              <c:numCache>
                <c:formatCode>_(* #,##0_);_(* \(#,##0\);_(* "-"??_);_(@_)</c:formatCode>
                <c:ptCount val="12"/>
                <c:pt idx="0">
                  <c:v>4401.3724999999995</c:v>
                </c:pt>
                <c:pt idx="1">
                  <c:v>100.61249999999745</c:v>
                </c:pt>
                <c:pt idx="2">
                  <c:v>797.89999999999964</c:v>
                </c:pt>
                <c:pt idx="3">
                  <c:v>4757.2825000000003</c:v>
                </c:pt>
                <c:pt idx="4">
                  <c:v>-2732.6099999999988</c:v>
                </c:pt>
                <c:pt idx="5">
                  <c:v>2697.9224999999988</c:v>
                </c:pt>
                <c:pt idx="6">
                  <c:v>417.42499999999927</c:v>
                </c:pt>
                <c:pt idx="7">
                  <c:v>-562.76000000000022</c:v>
                </c:pt>
                <c:pt idx="8">
                  <c:v>-2774.1375000000007</c:v>
                </c:pt>
                <c:pt idx="9">
                  <c:v>1063.5249999999996</c:v>
                </c:pt>
                <c:pt idx="10">
                  <c:v>1821.4350000000013</c:v>
                </c:pt>
                <c:pt idx="11">
                  <c:v>442.75499999999738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E6-4396-A87C-94E93C464E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38816752"/>
        <c:axId val="238817536"/>
      </c:lineChart>
      <c:dateAx>
        <c:axId val="238816752"/>
        <c:scaling>
          <c:orientation val="minMax"/>
        </c:scaling>
        <c:delete val="1"/>
        <c:axPos val="b"/>
        <c:numFmt formatCode="mm/yy" sourceLinked="1"/>
        <c:majorTickMark val="out"/>
        <c:minorTickMark val="none"/>
        <c:tickLblPos val="nextTo"/>
        <c:crossAx val="238817536"/>
        <c:crosses val="autoZero"/>
        <c:auto val="1"/>
        <c:lblOffset val="100"/>
        <c:baseTimeUnit val="months"/>
      </c:dateAx>
      <c:valAx>
        <c:axId val="238817536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1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Dòng</a:t>
            </a:r>
            <a:r>
              <a:rPr lang="en-US" baseline="0"/>
              <a:t> tiền qua các tháng năm 2017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'Calculation 2'!$A$67</c:f>
              <c:strCache>
                <c:ptCount val="1"/>
                <c:pt idx="0">
                  <c:v>Số dư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'Calculation 2'!$B$66:$O$66</c:f>
              <c:strCache>
                <c:ptCount val="14"/>
                <c:pt idx="0">
                  <c:v>Đầu kỳ</c:v>
                </c:pt>
                <c:pt idx="1">
                  <c:v>01/17</c:v>
                </c:pt>
                <c:pt idx="2">
                  <c:v>02/17</c:v>
                </c:pt>
                <c:pt idx="3">
                  <c:v>03/17</c:v>
                </c:pt>
                <c:pt idx="4">
                  <c:v>04/17</c:v>
                </c:pt>
                <c:pt idx="5">
                  <c:v>05/17</c:v>
                </c:pt>
                <c:pt idx="6">
                  <c:v>06/17</c:v>
                </c:pt>
                <c:pt idx="7">
                  <c:v>07/17</c:v>
                </c:pt>
                <c:pt idx="8">
                  <c:v>08/17</c:v>
                </c:pt>
                <c:pt idx="9">
                  <c:v>09/17</c:v>
                </c:pt>
                <c:pt idx="10">
                  <c:v>10/17</c:v>
                </c:pt>
                <c:pt idx="11">
                  <c:v>11/17</c:v>
                </c:pt>
                <c:pt idx="12">
                  <c:v>12/17</c:v>
                </c:pt>
                <c:pt idx="13">
                  <c:v>Cuối kỳ</c:v>
                </c:pt>
              </c:strCache>
            </c:strRef>
          </c:cat>
          <c:val>
            <c:numRef>
              <c:f>'Calculation 2'!$B$67:$O$67</c:f>
              <c:numCache>
                <c:formatCode>_(* #,##0_);_(* \(#,##0\);_(* "-"??_);_(@_)</c:formatCode>
                <c:ptCount val="14"/>
                <c:pt idx="1">
                  <c:v>1207</c:v>
                </c:pt>
                <c:pt idx="2">
                  <c:v>5608.3724999999995</c:v>
                </c:pt>
                <c:pt idx="3">
                  <c:v>5708.9849999999969</c:v>
                </c:pt>
                <c:pt idx="4">
                  <c:v>6506.8849999999966</c:v>
                </c:pt>
                <c:pt idx="5">
                  <c:v>8531.5574999999972</c:v>
                </c:pt>
                <c:pt idx="6">
                  <c:v>8531.5574999999972</c:v>
                </c:pt>
                <c:pt idx="7">
                  <c:v>11229.479999999996</c:v>
                </c:pt>
                <c:pt idx="8">
                  <c:v>11084.144999999995</c:v>
                </c:pt>
                <c:pt idx="9">
                  <c:v>8310.0074999999943</c:v>
                </c:pt>
                <c:pt idx="10">
                  <c:v>8310.0074999999943</c:v>
                </c:pt>
                <c:pt idx="11">
                  <c:v>9373.5324999999939</c:v>
                </c:pt>
                <c:pt idx="12">
                  <c:v>11194.967499999995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E-4211-9ECF-74A510086270}"/>
            </c:ext>
          </c:extLst>
        </c:ser>
        <c:ser>
          <c:idx val="1"/>
          <c:order val="1"/>
          <c:tx>
            <c:strRef>
              <c:f>'Calculation 2'!$A$68</c:f>
              <c:strCache>
                <c:ptCount val="1"/>
                <c:pt idx="0">
                  <c:v>Đầu kỳ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'Calculation 2'!$B$66:$O$66</c:f>
              <c:strCache>
                <c:ptCount val="14"/>
                <c:pt idx="0">
                  <c:v>Đầu kỳ</c:v>
                </c:pt>
                <c:pt idx="1">
                  <c:v>01/17</c:v>
                </c:pt>
                <c:pt idx="2">
                  <c:v>02/17</c:v>
                </c:pt>
                <c:pt idx="3">
                  <c:v>03/17</c:v>
                </c:pt>
                <c:pt idx="4">
                  <c:v>04/17</c:v>
                </c:pt>
                <c:pt idx="5">
                  <c:v>05/17</c:v>
                </c:pt>
                <c:pt idx="6">
                  <c:v>06/17</c:v>
                </c:pt>
                <c:pt idx="7">
                  <c:v>07/17</c:v>
                </c:pt>
                <c:pt idx="8">
                  <c:v>08/17</c:v>
                </c:pt>
                <c:pt idx="9">
                  <c:v>09/17</c:v>
                </c:pt>
                <c:pt idx="10">
                  <c:v>10/17</c:v>
                </c:pt>
                <c:pt idx="11">
                  <c:v>11/17</c:v>
                </c:pt>
                <c:pt idx="12">
                  <c:v>12/17</c:v>
                </c:pt>
                <c:pt idx="13">
                  <c:v>Cuối kỳ</c:v>
                </c:pt>
              </c:strCache>
            </c:strRef>
          </c:cat>
          <c:val>
            <c:numRef>
              <c:f>'Calculation 2'!$B$68:$O$68</c:f>
              <c:numCache>
                <c:formatCode>mm/yy</c:formatCode>
                <c:ptCount val="14"/>
                <c:pt idx="0" formatCode="General">
                  <c:v>1207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4E-4211-9ECF-74A510086270}"/>
            </c:ext>
          </c:extLst>
        </c:ser>
        <c:ser>
          <c:idx val="2"/>
          <c:order val="2"/>
          <c:tx>
            <c:strRef>
              <c:f>'Calculation 2'!$A$69</c:f>
              <c:strCache>
                <c:ptCount val="1"/>
                <c:pt idx="0">
                  <c:v>Tăng (net)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E4E-4211-9ECF-74A5100862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'Calculation 2'!$B$66:$O$66</c:f>
              <c:strCache>
                <c:ptCount val="14"/>
                <c:pt idx="0">
                  <c:v>Đầu kỳ</c:v>
                </c:pt>
                <c:pt idx="1">
                  <c:v>01/17</c:v>
                </c:pt>
                <c:pt idx="2">
                  <c:v>02/17</c:v>
                </c:pt>
                <c:pt idx="3">
                  <c:v>03/17</c:v>
                </c:pt>
                <c:pt idx="4">
                  <c:v>04/17</c:v>
                </c:pt>
                <c:pt idx="5">
                  <c:v>05/17</c:v>
                </c:pt>
                <c:pt idx="6">
                  <c:v>06/17</c:v>
                </c:pt>
                <c:pt idx="7">
                  <c:v>07/17</c:v>
                </c:pt>
                <c:pt idx="8">
                  <c:v>08/17</c:v>
                </c:pt>
                <c:pt idx="9">
                  <c:v>09/17</c:v>
                </c:pt>
                <c:pt idx="10">
                  <c:v>10/17</c:v>
                </c:pt>
                <c:pt idx="11">
                  <c:v>11/17</c:v>
                </c:pt>
                <c:pt idx="12">
                  <c:v>12/17</c:v>
                </c:pt>
                <c:pt idx="13">
                  <c:v>Cuối kỳ</c:v>
                </c:pt>
              </c:strCache>
            </c:strRef>
          </c:cat>
          <c:val>
            <c:numRef>
              <c:f>'Calculation 2'!$B$69:$O$69</c:f>
              <c:numCache>
                <c:formatCode>_(* #,##0_);_(* \(#,##0\);_(* "-"??_);_(@_)</c:formatCode>
                <c:ptCount val="14"/>
                <c:pt idx="1">
                  <c:v>4401.3724999999995</c:v>
                </c:pt>
                <c:pt idx="2">
                  <c:v>100.61249999999745</c:v>
                </c:pt>
                <c:pt idx="3">
                  <c:v>797.89999999999964</c:v>
                </c:pt>
                <c:pt idx="4">
                  <c:v>4757.2825000000003</c:v>
                </c:pt>
                <c:pt idx="5">
                  <c:v>0</c:v>
                </c:pt>
                <c:pt idx="6">
                  <c:v>2697.9224999999988</c:v>
                </c:pt>
                <c:pt idx="7">
                  <c:v>417.42499999999927</c:v>
                </c:pt>
                <c:pt idx="8">
                  <c:v>0</c:v>
                </c:pt>
                <c:pt idx="9">
                  <c:v>0</c:v>
                </c:pt>
                <c:pt idx="10">
                  <c:v>1063.5249999999996</c:v>
                </c:pt>
                <c:pt idx="11">
                  <c:v>1821.4350000000013</c:v>
                </c:pt>
                <c:pt idx="12">
                  <c:v>442.75499999999738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4E-4211-9ECF-74A510086270}"/>
            </c:ext>
          </c:extLst>
        </c:ser>
        <c:ser>
          <c:idx val="3"/>
          <c:order val="3"/>
          <c:tx>
            <c:strRef>
              <c:f>'Calculation 2'!$A$70</c:f>
              <c:strCache>
                <c:ptCount val="1"/>
                <c:pt idx="0">
                  <c:v>Giảm (net)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4E-4211-9ECF-74A5100862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'Calculation 2'!$B$66:$O$66</c:f>
              <c:strCache>
                <c:ptCount val="14"/>
                <c:pt idx="0">
                  <c:v>Đầu kỳ</c:v>
                </c:pt>
                <c:pt idx="1">
                  <c:v>01/17</c:v>
                </c:pt>
                <c:pt idx="2">
                  <c:v>02/17</c:v>
                </c:pt>
                <c:pt idx="3">
                  <c:v>03/17</c:v>
                </c:pt>
                <c:pt idx="4">
                  <c:v>04/17</c:v>
                </c:pt>
                <c:pt idx="5">
                  <c:v>05/17</c:v>
                </c:pt>
                <c:pt idx="6">
                  <c:v>06/17</c:v>
                </c:pt>
                <c:pt idx="7">
                  <c:v>07/17</c:v>
                </c:pt>
                <c:pt idx="8">
                  <c:v>08/17</c:v>
                </c:pt>
                <c:pt idx="9">
                  <c:v>09/17</c:v>
                </c:pt>
                <c:pt idx="10">
                  <c:v>10/17</c:v>
                </c:pt>
                <c:pt idx="11">
                  <c:v>11/17</c:v>
                </c:pt>
                <c:pt idx="12">
                  <c:v>12/17</c:v>
                </c:pt>
                <c:pt idx="13">
                  <c:v>Cuối kỳ</c:v>
                </c:pt>
              </c:strCache>
            </c:strRef>
          </c:cat>
          <c:val>
            <c:numRef>
              <c:f>'Calculation 2'!$B$70:$O$70</c:f>
              <c:numCache>
                <c:formatCode>_(* #,##0_);_(* \(#,##0\);_(* "-"??_);_(@_)</c:formatCode>
                <c:ptCount val="14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2732.6099999999988</c:v>
                </c:pt>
                <c:pt idx="6">
                  <c:v>0</c:v>
                </c:pt>
                <c:pt idx="7">
                  <c:v>0</c:v>
                </c:pt>
                <c:pt idx="8">
                  <c:v>562.76000000000022</c:v>
                </c:pt>
                <c:pt idx="9">
                  <c:v>2774.1375000000007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4E-4211-9ECF-74A510086270}"/>
            </c:ext>
          </c:extLst>
        </c:ser>
        <c:ser>
          <c:idx val="4"/>
          <c:order val="4"/>
          <c:tx>
            <c:strRef>
              <c:f>'Calculation 2'!$A$71</c:f>
              <c:strCache>
                <c:ptCount val="1"/>
                <c:pt idx="0">
                  <c:v>Cuối kỳ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'Calculation 2'!$B$66:$O$66</c:f>
              <c:strCache>
                <c:ptCount val="14"/>
                <c:pt idx="0">
                  <c:v>Đầu kỳ</c:v>
                </c:pt>
                <c:pt idx="1">
                  <c:v>01/17</c:v>
                </c:pt>
                <c:pt idx="2">
                  <c:v>02/17</c:v>
                </c:pt>
                <c:pt idx="3">
                  <c:v>03/17</c:v>
                </c:pt>
                <c:pt idx="4">
                  <c:v>04/17</c:v>
                </c:pt>
                <c:pt idx="5">
                  <c:v>05/17</c:v>
                </c:pt>
                <c:pt idx="6">
                  <c:v>06/17</c:v>
                </c:pt>
                <c:pt idx="7">
                  <c:v>07/17</c:v>
                </c:pt>
                <c:pt idx="8">
                  <c:v>08/17</c:v>
                </c:pt>
                <c:pt idx="9">
                  <c:v>09/17</c:v>
                </c:pt>
                <c:pt idx="10">
                  <c:v>10/17</c:v>
                </c:pt>
                <c:pt idx="11">
                  <c:v>11/17</c:v>
                </c:pt>
                <c:pt idx="12">
                  <c:v>12/17</c:v>
                </c:pt>
                <c:pt idx="13">
                  <c:v>Cuối kỳ</c:v>
                </c:pt>
              </c:strCache>
            </c:strRef>
          </c:cat>
          <c:val>
            <c:numRef>
              <c:f>'Calculation 2'!$B$71:$O$71</c:f>
              <c:numCache>
                <c:formatCode>_(* #,##0_);_(* \(#,##0\);_(* "-"??_);_(@_)</c:formatCode>
                <c:ptCount val="14"/>
                <c:pt idx="13">
                  <c:v>11637.722499999993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4E-4211-9ECF-74A510086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8814008"/>
        <c:axId val="238814792"/>
      </c:barChart>
      <c:catAx>
        <c:axId val="238814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14792"/>
        <c:crosses val="autoZero"/>
        <c:auto val="1"/>
        <c:lblAlgn val="ctr"/>
        <c:lblOffset val="100"/>
        <c:noMultiLvlLbl val="0"/>
      </c:catAx>
      <c:valAx>
        <c:axId val="238814792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14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THU</a:t>
            </a:r>
            <a:r>
              <a:rPr lang="en-US" sz="12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CHI TỪNG THÁNG 2017</a:t>
            </a:r>
            <a:endParaRPr lang="en-US" sz="1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247477270694343E-2"/>
          <c:y val="0.11331161780673181"/>
          <c:w val="0.89619696991118536"/>
          <c:h val="0.7463148212668108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Calculation!$A$7</c:f>
              <c:strCache>
                <c:ptCount val="1"/>
                <c:pt idx="0">
                  <c:v>Dòng thu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830-436D-B2EB-D5D74FF059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Calculation!$C$6:$N$6</c:f>
              <c:numCache>
                <c:formatCode>General</c:formatCode>
                <c:ptCount val="12"/>
              </c:numCache>
            </c:numRef>
          </c:cat>
          <c:val>
            <c:numRef>
              <c:f>Calculation!$C$7:$N$7</c:f>
              <c:numCache>
                <c:formatCode>_(* #,##0_);_(* \(#,##0\);_(* "-"??_);_(@_)</c:formatCode>
                <c:ptCount val="12"/>
                <c:pt idx="0">
                  <c:v>13769</c:v>
                </c:pt>
                <c:pt idx="1">
                  <c:v>9228</c:v>
                </c:pt>
                <c:pt idx="2">
                  <c:v>10061</c:v>
                </c:pt>
                <c:pt idx="3">
                  <c:v>12829</c:v>
                </c:pt>
                <c:pt idx="4">
                  <c:v>7965</c:v>
                </c:pt>
                <c:pt idx="5">
                  <c:v>12285</c:v>
                </c:pt>
                <c:pt idx="6">
                  <c:v>10541</c:v>
                </c:pt>
                <c:pt idx="7">
                  <c:v>9130</c:v>
                </c:pt>
                <c:pt idx="8">
                  <c:v>8259</c:v>
                </c:pt>
                <c:pt idx="9">
                  <c:v>10009</c:v>
                </c:pt>
                <c:pt idx="10">
                  <c:v>12012</c:v>
                </c:pt>
                <c:pt idx="11">
                  <c:v>9312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5-4A9B-BF85-8FCE2FFB5FC5}"/>
            </c:ext>
          </c:extLst>
        </c:ser>
        <c:ser>
          <c:idx val="1"/>
          <c:order val="1"/>
          <c:tx>
            <c:strRef>
              <c:f>Calculation!$A$8</c:f>
              <c:strCache>
                <c:ptCount val="1"/>
                <c:pt idx="0">
                  <c:v>Dòng chi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830-436D-B2EB-D5D74FF059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Calculation!$C$6:$N$6</c:f>
              <c:numCache>
                <c:formatCode>General</c:formatCode>
                <c:ptCount val="12"/>
              </c:numCache>
            </c:numRef>
          </c:cat>
          <c:val>
            <c:numRef>
              <c:f>Calculation!$C$8:$N$8</c:f>
              <c:numCache>
                <c:formatCode>_(* #,##0_);_(* \(#,##0\);_(* "-"??_);_(@_)</c:formatCode>
                <c:ptCount val="12"/>
                <c:pt idx="0">
                  <c:v>-9367.6275000000005</c:v>
                </c:pt>
                <c:pt idx="1">
                  <c:v>-9127.3875000000025</c:v>
                </c:pt>
                <c:pt idx="2">
                  <c:v>-9263.1</c:v>
                </c:pt>
                <c:pt idx="3">
                  <c:v>-8071.7174999999997</c:v>
                </c:pt>
                <c:pt idx="4">
                  <c:v>-10697.609999999999</c:v>
                </c:pt>
                <c:pt idx="5">
                  <c:v>-9587.0775000000012</c:v>
                </c:pt>
                <c:pt idx="6">
                  <c:v>-10123.575000000001</c:v>
                </c:pt>
                <c:pt idx="7">
                  <c:v>-9692.76</c:v>
                </c:pt>
                <c:pt idx="8">
                  <c:v>-11033.137500000001</c:v>
                </c:pt>
                <c:pt idx="9">
                  <c:v>-8945.4750000000004</c:v>
                </c:pt>
                <c:pt idx="10">
                  <c:v>-10190.564999999999</c:v>
                </c:pt>
                <c:pt idx="11">
                  <c:v>-8869.2450000000026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5-4A9B-BF85-8FCE2FFB5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238815576"/>
        <c:axId val="238815968"/>
      </c:barChart>
      <c:lineChart>
        <c:grouping val="standard"/>
        <c:varyColors val="0"/>
        <c:ser>
          <c:idx val="2"/>
          <c:order val="2"/>
          <c:tx>
            <c:strRef>
              <c:f>Calculation!$A$9</c:f>
              <c:strCache>
                <c:ptCount val="1"/>
                <c:pt idx="0">
                  <c:v>Net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Calculation!$C$6:$N$6</c:f>
              <c:numCache>
                <c:formatCode>General</c:formatCode>
                <c:ptCount val="12"/>
              </c:numCache>
            </c:numRef>
          </c:cat>
          <c:val>
            <c:numRef>
              <c:f>Calculation!$C$9:$N$9</c:f>
              <c:numCache>
                <c:formatCode>_(* #,##0_);_(* \(#,##0\);_(* "-"_);_(@_)</c:formatCode>
                <c:ptCount val="12"/>
                <c:pt idx="0">
                  <c:v>4401.3724999999995</c:v>
                </c:pt>
                <c:pt idx="1">
                  <c:v>100.61249999999745</c:v>
                </c:pt>
                <c:pt idx="2">
                  <c:v>797.89999999999964</c:v>
                </c:pt>
                <c:pt idx="3">
                  <c:v>4757.2825000000003</c:v>
                </c:pt>
                <c:pt idx="4">
                  <c:v>-2732.6099999999988</c:v>
                </c:pt>
                <c:pt idx="5">
                  <c:v>2697.9224999999988</c:v>
                </c:pt>
                <c:pt idx="6">
                  <c:v>417.42499999999927</c:v>
                </c:pt>
                <c:pt idx="7">
                  <c:v>-562.76000000000022</c:v>
                </c:pt>
                <c:pt idx="8">
                  <c:v>-2774.1375000000007</c:v>
                </c:pt>
                <c:pt idx="9">
                  <c:v>1063.5249999999996</c:v>
                </c:pt>
                <c:pt idx="10">
                  <c:v>1821.4350000000013</c:v>
                </c:pt>
                <c:pt idx="11">
                  <c:v>442.75499999999738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25-4A9B-BF85-8FCE2FFB5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815576"/>
        <c:axId val="238815968"/>
      </c:lineChart>
      <c:catAx>
        <c:axId val="238815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15968"/>
        <c:crosses val="autoZero"/>
        <c:auto val="1"/>
        <c:lblAlgn val="ctr"/>
        <c:lblOffset val="100"/>
        <c:noMultiLvlLbl val="0"/>
      </c:catAx>
      <c:valAx>
        <c:axId val="238815968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15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TOP 10 CHI PHÍ LỚN NHẤT</a:t>
            </a:r>
          </a:p>
        </c:rich>
      </c:tx>
      <c:layout>
        <c:manualLayout>
          <c:xMode val="edge"/>
          <c:yMode val="edge"/>
          <c:x val="0.24382357592202589"/>
          <c:y val="1.5325670498084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198596561847461"/>
          <c:y val="0.12209707963719725"/>
          <c:w val="0.65758610379481786"/>
          <c:h val="0.85089072726668658"/>
        </c:manualLayout>
      </c:layout>
      <c:barChart>
        <c:barDir val="bar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107-4904-AE47-B82D1ED6142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107-4904-AE47-B82D1ED6142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107-4904-AE47-B82D1ED6142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107-4904-AE47-B82D1ED6142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107-4904-AE47-B82D1ED6142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107-4904-AE47-B82D1ED6142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107-4904-AE47-B82D1ED6142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107-4904-AE47-B82D1ED6142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9107-4904-AE47-B82D1ED6142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107-4904-AE47-B82D1ED614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Calculation!$H$14:$H$23</c:f>
              <c:strCache>
                <c:ptCount val="10"/>
                <c:pt idx="0">
                  <c:v>Điện thoại</c:v>
                </c:pt>
                <c:pt idx="1">
                  <c:v>Thuê tài sản</c:v>
                </c:pt>
                <c:pt idx="2">
                  <c:v>Pháp lý</c:v>
                </c:pt>
                <c:pt idx="3">
                  <c:v>Tiền lương</c:v>
                </c:pt>
                <c:pt idx="4">
                  <c:v>Tiền chi đầu tư góp vốn vào đơn vị khác</c:v>
                </c:pt>
                <c:pt idx="5">
                  <c:v>Chi cổ tức</c:v>
                </c:pt>
                <c:pt idx="6">
                  <c:v>Tiền chi trả nợ gốc vay</c:v>
                </c:pt>
                <c:pt idx="7">
                  <c:v>Sửa chữa và bảo trì</c:v>
                </c:pt>
                <c:pt idx="8">
                  <c:v>Vật tư, thiết bị</c:v>
                </c:pt>
                <c:pt idx="9">
                  <c:v>Mua hàng hóa</c:v>
                </c:pt>
              </c:strCache>
            </c:strRef>
          </c:cat>
          <c:val>
            <c:numRef>
              <c:f>Calculation!$I$14:$I$23</c:f>
              <c:numCache>
                <c:formatCode>_(* #,##0_);_(* \(#,##0\);_(* "-"_);_(@_)</c:formatCode>
                <c:ptCount val="10"/>
                <c:pt idx="0">
                  <c:v>6287.8200000000024</c:v>
                </c:pt>
                <c:pt idx="1">
                  <c:v>6335.1750000000011</c:v>
                </c:pt>
                <c:pt idx="2">
                  <c:v>6376.7550000000001</c:v>
                </c:pt>
                <c:pt idx="3">
                  <c:v>6693.2250000000022</c:v>
                </c:pt>
                <c:pt idx="4">
                  <c:v>6724.4100000000008</c:v>
                </c:pt>
                <c:pt idx="5">
                  <c:v>6744.0450000000001</c:v>
                </c:pt>
                <c:pt idx="6">
                  <c:v>6962.34</c:v>
                </c:pt>
                <c:pt idx="7">
                  <c:v>7631.085</c:v>
                </c:pt>
                <c:pt idx="8">
                  <c:v>7744.2750000000005</c:v>
                </c:pt>
                <c:pt idx="9">
                  <c:v>10358.6175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107-4904-AE47-B82D1ED61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9356424"/>
        <c:axId val="239355640"/>
      </c:barChart>
      <c:catAx>
        <c:axId val="239356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355640"/>
        <c:crosses val="autoZero"/>
        <c:auto val="1"/>
        <c:lblAlgn val="ctr"/>
        <c:lblOffset val="100"/>
        <c:noMultiLvlLbl val="0"/>
      </c:catAx>
      <c:valAx>
        <c:axId val="239355640"/>
        <c:scaling>
          <c:orientation val="minMax"/>
        </c:scaling>
        <c:delete val="0"/>
        <c:axPos val="b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56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TOP 5 CHI PHÍ VƯỢT KẾ HOẠCH NHIỀU NHẤT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002916302128899"/>
          <c:y val="0.13880118240380807"/>
          <c:w val="0.65334062408865556"/>
          <c:h val="0.6674281359260819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Calculation!$J$34</c:f>
              <c:strCache>
                <c:ptCount val="1"/>
                <c:pt idx="0">
                  <c:v>Kế hoạch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Calculation!$H$35:$H$39</c:f>
              <c:strCache>
                <c:ptCount val="5"/>
                <c:pt idx="0">
                  <c:v>Tiền lương</c:v>
                </c:pt>
                <c:pt idx="1">
                  <c:v>Thuế, phí</c:v>
                </c:pt>
                <c:pt idx="2">
                  <c:v>Pháp lý</c:v>
                </c:pt>
                <c:pt idx="3">
                  <c:v>Sửa chữa và bảo trì</c:v>
                </c:pt>
                <c:pt idx="4">
                  <c:v>Vật tư, thiết bị</c:v>
                </c:pt>
              </c:strCache>
            </c:strRef>
          </c:cat>
          <c:val>
            <c:numRef>
              <c:f>Calculation!$J$35:$J$39</c:f>
              <c:numCache>
                <c:formatCode>_(* #,##0_);_(* \(#,##0\);_(* "-"_);_(@_)</c:formatCode>
                <c:ptCount val="5"/>
                <c:pt idx="0">
                  <c:v>5889.5999999999995</c:v>
                </c:pt>
                <c:pt idx="1">
                  <c:v>3268.1999999999994</c:v>
                </c:pt>
                <c:pt idx="2">
                  <c:v>5439.5999999999995</c:v>
                </c:pt>
                <c:pt idx="3">
                  <c:v>5938.8</c:v>
                </c:pt>
                <c:pt idx="4">
                  <c:v>5864.4000000000005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12-4778-B060-07BFA4B91B17}"/>
            </c:ext>
          </c:extLst>
        </c:ser>
        <c:ser>
          <c:idx val="0"/>
          <c:order val="1"/>
          <c:tx>
            <c:strRef>
              <c:f>Calculation!$I$34</c:f>
              <c:strCache>
                <c:ptCount val="1"/>
                <c:pt idx="0">
                  <c:v>Thực tế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Calculation!$H$35:$H$39</c:f>
              <c:strCache>
                <c:ptCount val="5"/>
                <c:pt idx="0">
                  <c:v>Tiền lương</c:v>
                </c:pt>
                <c:pt idx="1">
                  <c:v>Thuế, phí</c:v>
                </c:pt>
                <c:pt idx="2">
                  <c:v>Pháp lý</c:v>
                </c:pt>
                <c:pt idx="3">
                  <c:v>Sửa chữa và bảo trì</c:v>
                </c:pt>
                <c:pt idx="4">
                  <c:v>Vật tư, thiết bị</c:v>
                </c:pt>
              </c:strCache>
            </c:strRef>
          </c:cat>
          <c:val>
            <c:numRef>
              <c:f>Calculation!$I$35:$I$39</c:f>
              <c:numCache>
                <c:formatCode>_(* #,##0_);_(* \(#,##0\);_(* "-"_);_(@_)</c:formatCode>
                <c:ptCount val="5"/>
                <c:pt idx="0">
                  <c:v>6693.2250000000022</c:v>
                </c:pt>
                <c:pt idx="1">
                  <c:v>4177.6350000000002</c:v>
                </c:pt>
                <c:pt idx="2">
                  <c:v>6376.7550000000001</c:v>
                </c:pt>
                <c:pt idx="3">
                  <c:v>7631.085</c:v>
                </c:pt>
                <c:pt idx="4">
                  <c:v>7744.2750000000005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12-4778-B060-07BFA4B91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9356032"/>
        <c:axId val="239359952"/>
      </c:barChart>
      <c:catAx>
        <c:axId val="239356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59952"/>
        <c:crosses val="autoZero"/>
        <c:auto val="1"/>
        <c:lblAlgn val="ctr"/>
        <c:lblOffset val="100"/>
        <c:noMultiLvlLbl val="0"/>
      </c:catAx>
      <c:valAx>
        <c:axId val="239359952"/>
        <c:scaling>
          <c:orientation val="minMax"/>
        </c:scaling>
        <c:delete val="0"/>
        <c:axPos val="b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5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687426866777618"/>
          <c:y val="0.9142211244491607"/>
          <c:w val="0.20960295303405541"/>
          <c:h val="6.2500455672340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5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DÒNG THU TỪ HOẠT ĐỘNG KINH DOANH SO VỚI DOANH THU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5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52846078519143"/>
          <c:y val="0.23372410492290904"/>
          <c:w val="0.82875051380888221"/>
          <c:h val="0.43116491432501935"/>
        </c:manualLayout>
      </c:layout>
      <c:lineChart>
        <c:grouping val="standard"/>
        <c:varyColors val="0"/>
        <c:ser>
          <c:idx val="0"/>
          <c:order val="0"/>
          <c:tx>
            <c:strRef>
              <c:f>Calculation!$A$64</c:f>
              <c:strCache>
                <c:ptCount val="1"/>
                <c:pt idx="0">
                  <c:v>Dòng thu từ hoạt động kinh doanh</c:v>
                </c:pt>
              </c:strCache>
            </c:strRef>
          </c:tx>
          <c:spPr>
            <a:ln w="38100" cap="flat" cmpd="dbl" algn="ctr">
              <a:solidFill>
                <a:schemeClr val="accent1"/>
              </a:solidFill>
              <a:miter lim="800000"/>
            </a:ln>
            <a:effectLst/>
          </c:spPr>
          <c:marker>
            <c:symbol val="none"/>
          </c:marker>
          <c:cat>
            <c:numRef>
              <c:f>Calculation!$B$63:$M$63</c:f>
              <c:numCache>
                <c:formatCode>mm/yy</c:formatCode>
                <c:ptCount val="1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</c:numCache>
            </c:numRef>
          </c:cat>
          <c:val>
            <c:numRef>
              <c:f>Calculation!$B$64:$M$64</c:f>
              <c:numCache>
                <c:formatCode>General</c:formatCode>
                <c:ptCount val="12"/>
                <c:pt idx="0">
                  <c:v>4512</c:v>
                </c:pt>
                <c:pt idx="1">
                  <c:v>2436</c:v>
                </c:pt>
                <c:pt idx="2">
                  <c:v>2713</c:v>
                </c:pt>
                <c:pt idx="3">
                  <c:v>3786</c:v>
                </c:pt>
                <c:pt idx="4">
                  <c:v>2421</c:v>
                </c:pt>
                <c:pt idx="5">
                  <c:v>4284</c:v>
                </c:pt>
                <c:pt idx="6">
                  <c:v>4485</c:v>
                </c:pt>
                <c:pt idx="7">
                  <c:v>2692</c:v>
                </c:pt>
                <c:pt idx="8">
                  <c:v>3433</c:v>
                </c:pt>
                <c:pt idx="9">
                  <c:v>3856</c:v>
                </c:pt>
                <c:pt idx="10">
                  <c:v>3931</c:v>
                </c:pt>
                <c:pt idx="11">
                  <c:v>3559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5-41D0-9480-2F865AB219C6}"/>
            </c:ext>
          </c:extLst>
        </c:ser>
        <c:ser>
          <c:idx val="1"/>
          <c:order val="1"/>
          <c:tx>
            <c:strRef>
              <c:f>Calculation!$A$65</c:f>
              <c:strCache>
                <c:ptCount val="1"/>
                <c:pt idx="0">
                  <c:v>Doanh thu</c:v>
                </c:pt>
              </c:strCache>
            </c:strRef>
          </c:tx>
          <c:spPr>
            <a:ln w="38100" cap="flat" cmpd="dbl" algn="ctr">
              <a:solidFill>
                <a:schemeClr val="accent2"/>
              </a:solidFill>
              <a:miter lim="800000"/>
            </a:ln>
            <a:effectLst/>
          </c:spPr>
          <c:marker>
            <c:symbol val="none"/>
          </c:marker>
          <c:cat>
            <c:numRef>
              <c:f>Calculation!$B$63:$M$63</c:f>
              <c:numCache>
                <c:formatCode>mm/yy</c:formatCode>
                <c:ptCount val="1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</c:numCache>
            </c:numRef>
          </c:cat>
          <c:val>
            <c:numRef>
              <c:f>Calculation!$B$65:$M$65</c:f>
              <c:numCache>
                <c:formatCode>General</c:formatCode>
                <c:ptCount val="12"/>
                <c:pt idx="0">
                  <c:v>5717</c:v>
                </c:pt>
                <c:pt idx="1">
                  <c:v>6553</c:v>
                </c:pt>
                <c:pt idx="2">
                  <c:v>5663</c:v>
                </c:pt>
                <c:pt idx="3">
                  <c:v>6252</c:v>
                </c:pt>
                <c:pt idx="4">
                  <c:v>5717</c:v>
                </c:pt>
                <c:pt idx="5">
                  <c:v>4516</c:v>
                </c:pt>
                <c:pt idx="6">
                  <c:v>6231</c:v>
                </c:pt>
                <c:pt idx="7">
                  <c:v>5763</c:v>
                </c:pt>
                <c:pt idx="8">
                  <c:v>6479</c:v>
                </c:pt>
                <c:pt idx="9">
                  <c:v>6142</c:v>
                </c:pt>
                <c:pt idx="10">
                  <c:v>5372</c:v>
                </c:pt>
                <c:pt idx="11">
                  <c:v>6419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D5-41D0-9480-2F865AB21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9359168"/>
        <c:axId val="239354464"/>
      </c:lineChart>
      <c:dateAx>
        <c:axId val="239359168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54464"/>
        <c:crosses val="autoZero"/>
        <c:auto val="1"/>
        <c:lblOffset val="100"/>
        <c:baseTimeUnit val="months"/>
      </c:dateAx>
      <c:valAx>
        <c:axId val="23935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59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6092486767522355"/>
          <c:y val="0.88544894231838311"/>
          <c:w val="0.54937718081372422"/>
          <c:h val="6.2500455672340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THỨ</a:t>
            </a:r>
            <a:r>
              <a:rPr lang="en-US" baseline="0"/>
              <a:t> TỰ DÒNG THU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-27"/>
        <c:axId val="239357600"/>
        <c:axId val="239357208"/>
      </c:barChart>
      <c:catAx>
        <c:axId val="23935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57208"/>
        <c:crosses val="autoZero"/>
        <c:auto val="1"/>
        <c:lblAlgn val="ctr"/>
        <c:lblOffset val="100"/>
        <c:noMultiLvlLbl val="0"/>
      </c:catAx>
      <c:valAx>
        <c:axId val="239357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576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_xlchart.v1.0</cx:f>
      </cx:strDim>
      <cx:numDim type="val">
        <cx:f dir="row">_xlchart.v1.1</cx:f>
      </cx:numDim>
    </cx:data>
  </cx:chartData>
  <cx:chart>
    <cx:title pos="t" align="ctr" overlay="0">
      <cx:tx>
        <cx:txData>
          <cx:v>Dòng tiền qua các tháng 2017</cx:v>
        </cx:txData>
      </cx:tx>
      <cx:txPr>
        <a:bodyPr spcFirstLastPara="1" vertOverflow="ellipsis" wrap="square" lIns="0" tIns="0" rIns="0" bIns="0" anchor="ctr" anchorCtr="1"/>
        <a:lstStyle/>
        <a:p>
          <a:pPr algn="ctr">
            <a:defRPr/>
          </a:pPr>
          <a:r>
            <a:rPr lang="en-US"/>
            <a:t>Dòng tiền qua các tháng 2017</a:t>
          </a:r>
        </a:p>
      </cx:txPr>
    </cx:title>
    <cx:plotArea>
      <cx:plotAreaRegion>
        <cx:series layoutId="waterfall" uniqueId="{82627790-79AD-4EAB-9B40-33D96F96A336}">
          <cx:dataLabels pos="outEnd">
            <cx:visibility seriesName="0" categoryName="0" value="1"/>
          </cx:dataLabels>
          <cx:dataId val="0"/>
          <cx:layoutPr>
            <cx:subtotals>
              <cx:idx val="0"/>
              <cx:idx val="13"/>
            </cx:subtotals>
          </cx:layoutPr>
        </cx:series>
      </cx:plotAreaRegion>
      <cx:axis id="0">
        <cx:catScaling gapWidth="0.5"/>
        <cx:tickLabels/>
      </cx:axis>
      <cx:axis id="1">
        <cx:valScaling/>
        <cx:tickLabels/>
      </cx:axis>
    </cx:plotArea>
    <cx:legend pos="t" align="ctr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_xlchart.v1.2</cx:f>
      </cx:strDim>
      <cx:numDim type="val">
        <cx:f dir="row">_xlchart.v1.3</cx:f>
      </cx:numDim>
    </cx:data>
  </cx:chartData>
  <cx:chart>
    <cx:title pos="t" align="ctr" overlay="0">
      <cx:tx>
        <cx:txData>
          <cx:v>BIẾN ĐỘNG DÒNG TIỀN 2017</cx:v>
        </cx:txData>
      </cx:tx>
      <cx:txPr>
        <a:bodyPr spcFirstLastPara="1" vertOverflow="ellipsis" wrap="square" lIns="0" tIns="0" rIns="0" bIns="0" anchor="ctr" anchorCtr="1"/>
        <a:lstStyle/>
        <a:p>
          <a:pPr algn="ctr">
            <a:defRPr sz="1200">
              <a:latin typeface="Arial" panose="020B0604020202020204" pitchFamily="34" charset="0"/>
              <a:ea typeface="Arial" panose="020B0604020202020204" pitchFamily="34" charset="0"/>
              <a:cs typeface="Arial" panose="020B0604020202020204" pitchFamily="34" charset="0"/>
            </a:defRPr>
          </a:pPr>
          <a:r>
            <a:rPr lang="en-US" sz="1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BIẾN ĐỘNG DÒNG TIỀN 2017</a:t>
          </a:r>
        </a:p>
      </cx:txPr>
    </cx:title>
    <cx:plotArea>
      <cx:plotAreaRegion>
        <cx:series layoutId="waterfall" uniqueId="{DB9BED66-F0FD-46A7-85DF-C61DA2432F45}">
          <cx:dataLabels pos="outEnd">
            <cx:visibility seriesName="0" categoryName="0" value="1"/>
          </cx:dataLabels>
          <cx:dataId val="0"/>
          <cx:layoutPr>
            <cx:subtotals>
              <cx:idx val="13"/>
            </cx:subtotals>
          </cx:layoutPr>
        </cx:series>
      </cx:plotAreaRegion>
      <cx:axis id="0">
        <cx:catScaling gapWidth="0.119999997"/>
        <cx:tickLabels/>
      </cx:axis>
      <cx:axis id="1">
        <cx:valScaling/>
        <cx:tickLabels/>
      </cx:axis>
    </cx:plotArea>
    <cx:legend pos="t" align="ctr" overlay="0"/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_xlchart.v1.4</cx:f>
      </cx:strDim>
      <cx:numDim type="val">
        <cx:f dir="row">_xlchart.v1.5</cx:f>
      </cx:numDim>
    </cx:data>
  </cx:chartData>
  <cx:chart>
    <cx:title pos="t" align="ctr" overlay="0">
      <cx:tx>
        <cx:txData>
          <cx:v>DỰ BÁO DÒNG TIỀN 12 THÁNG TIẾP THEO</cx:v>
        </cx:txData>
      </cx:tx>
      <cx:txPr>
        <a:bodyPr spcFirstLastPara="1" vertOverflow="ellipsis" wrap="square" lIns="0" tIns="0" rIns="0" bIns="0" anchor="ctr" anchorCtr="1"/>
        <a:lstStyle/>
        <a:p>
          <a:pPr algn="ctr">
            <a:defRPr>
              <a:solidFill>
                <a:sysClr val="windowText" lastClr="000000"/>
              </a:solidFill>
            </a:defRPr>
          </a:pPr>
          <a:r>
            <a:rPr lang="en-US" sz="1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DỰ BÁO DÒNG TIỀN 12 THÁNG TIẾP THEO</a:t>
          </a:r>
        </a:p>
      </cx:txPr>
    </cx:title>
    <cx:plotArea>
      <cx:plotAreaRegion>
        <cx:series layoutId="waterfall" uniqueId="{6DB88427-C2DA-406C-8B19-DF00E22EDCCB}">
          <cx:dataLabels pos="outEnd">
            <cx:visibility seriesName="0" categoryName="0" value="1"/>
          </cx:dataLabels>
          <cx:dataId val="0"/>
          <cx:layoutPr>
            <cx:subtotals>
              <cx:idx val="13"/>
            </cx:subtotals>
          </cx:layoutPr>
        </cx:series>
      </cx:plotAreaRegion>
      <cx:axis id="0">
        <cx:catScaling gapWidth="0.5"/>
        <cx:tickLabels/>
        <cx:txPr>
          <a:bodyPr spcFirstLastPara="1" vertOverflow="ellipsis" wrap="square" lIns="0" tIns="0" rIns="0" bIns="0" anchor="ctr" anchorCtr="1"/>
          <a:lstStyle/>
          <a:p>
            <a:pPr>
              <a:defRPr sz="800"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en-US" sz="800"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  <cx:axis id="1">
        <cx:valScaling/>
        <cx:tickLabels/>
      </cx:axis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7" Type="http://schemas.microsoft.com/office/2014/relationships/chartEx" Target="../charts/chartEx3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microsoft.com/office/2014/relationships/chartEx" Target="../charts/chartEx2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6</xdr:row>
      <xdr:rowOff>3175</xdr:rowOff>
    </xdr:from>
    <xdr:to>
      <xdr:col>13</xdr:col>
      <xdr:colOff>146050</xdr:colOff>
      <xdr:row>27</xdr:row>
      <xdr:rowOff>79375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666751</xdr:colOff>
      <xdr:row>36</xdr:row>
      <xdr:rowOff>50799</xdr:rowOff>
    </xdr:from>
    <xdr:to>
      <xdr:col>14</xdr:col>
      <xdr:colOff>323850</xdr:colOff>
      <xdr:row>63</xdr:row>
      <xdr:rowOff>22225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66751" y="5232399"/>
              <a:ext cx="7724774" cy="38290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14</xdr:col>
      <xdr:colOff>380999</xdr:colOff>
      <xdr:row>36</xdr:row>
      <xdr:rowOff>85725</xdr:rowOff>
    </xdr:from>
    <xdr:to>
      <xdr:col>30</xdr:col>
      <xdr:colOff>95250</xdr:colOff>
      <xdr:row>63</xdr:row>
      <xdr:rowOff>85725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49</xdr:row>
      <xdr:rowOff>19050</xdr:rowOff>
    </xdr:from>
    <xdr:to>
      <xdr:col>9</xdr:col>
      <xdr:colOff>228600</xdr:colOff>
      <xdr:row>50</xdr:row>
      <xdr:rowOff>85725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4657725" y="7019925"/>
          <a:ext cx="1390650" cy="2095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76200</xdr:colOff>
      <xdr:row>37</xdr:row>
      <xdr:rowOff>137583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/>
      </xdr:nvSpPr>
      <xdr:spPr>
        <a:xfrm>
          <a:off x="1" y="0"/>
          <a:ext cx="364066" cy="86550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42334</xdr:colOff>
      <xdr:row>2</xdr:row>
      <xdr:rowOff>1</xdr:rowOff>
    </xdr:from>
    <xdr:to>
      <xdr:col>34</xdr:col>
      <xdr:colOff>126999</xdr:colOff>
      <xdr:row>3</xdr:row>
      <xdr:rowOff>156635</xdr:rowOff>
    </xdr:to>
    <xdr:sp macro="" textlink="">
      <xdr:nvSpPr>
        <xdr:cNvPr id="26" name="Rounded Rectangle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243417" y="306918"/>
          <a:ext cx="18975915" cy="590550"/>
        </a:xfrm>
        <a:prstGeom prst="roundRect">
          <a:avLst>
            <a:gd name="adj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ATC - </a:t>
          </a:r>
          <a:r>
            <a:rPr lang="en-US" sz="2000" b="1">
              <a:latin typeface="Arial" panose="020B0604020202020204" pitchFamily="34" charset="0"/>
              <a:cs typeface="Arial" panose="020B0604020202020204" pitchFamily="34" charset="0"/>
            </a:rPr>
            <a:t>BÁO</a:t>
          </a:r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 CÁO QUẢN TRỊ DÒNG TIỀN NĂM 2017</a:t>
          </a:r>
          <a:endParaRPr lang="en-US" sz="2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105834</xdr:colOff>
      <xdr:row>4</xdr:row>
      <xdr:rowOff>16935</xdr:rowOff>
    </xdr:from>
    <xdr:to>
      <xdr:col>7</xdr:col>
      <xdr:colOff>397933</xdr:colOff>
      <xdr:row>17</xdr:row>
      <xdr:rowOff>186268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122294</xdr:colOff>
      <xdr:row>18</xdr:row>
      <xdr:rowOff>156634</xdr:rowOff>
    </xdr:from>
    <xdr:to>
      <xdr:col>7</xdr:col>
      <xdr:colOff>387326</xdr:colOff>
      <xdr:row>33</xdr:row>
      <xdr:rowOff>167217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502001</xdr:colOff>
      <xdr:row>18</xdr:row>
      <xdr:rowOff>154518</xdr:rowOff>
    </xdr:from>
    <xdr:to>
      <xdr:col>17</xdr:col>
      <xdr:colOff>575733</xdr:colOff>
      <xdr:row>33</xdr:row>
      <xdr:rowOff>154516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689430</xdr:colOff>
      <xdr:row>18</xdr:row>
      <xdr:rowOff>154819</xdr:rowOff>
    </xdr:from>
    <xdr:to>
      <xdr:col>29</xdr:col>
      <xdr:colOff>177196</xdr:colOff>
      <xdr:row>33</xdr:row>
      <xdr:rowOff>154817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376108</xdr:colOff>
      <xdr:row>24</xdr:row>
      <xdr:rowOff>42334</xdr:rowOff>
    </xdr:from>
    <xdr:to>
      <xdr:col>10</xdr:col>
      <xdr:colOff>279400</xdr:colOff>
      <xdr:row>34</xdr:row>
      <xdr:rowOff>105835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527991</xdr:colOff>
      <xdr:row>4</xdr:row>
      <xdr:rowOff>19050</xdr:rowOff>
    </xdr:from>
    <xdr:to>
      <xdr:col>17</xdr:col>
      <xdr:colOff>567266</xdr:colOff>
      <xdr:row>17</xdr:row>
      <xdr:rowOff>203200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0" name="Chart 19">
              <a:extLst>
                <a:ext uri="{FF2B5EF4-FFF2-40B4-BE49-F238E27FC236}">
                  <a16:creationId xmlns:a16="http://schemas.microsoft.com/office/drawing/2014/main" id="{00000000-0008-0000-0400-00001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6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61991" y="971550"/>
              <a:ext cx="5287550" cy="3155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17</xdr:col>
      <xdr:colOff>676393</xdr:colOff>
      <xdr:row>4</xdr:row>
      <xdr:rowOff>14817</xdr:rowOff>
    </xdr:from>
    <xdr:to>
      <xdr:col>29</xdr:col>
      <xdr:colOff>160866</xdr:colOff>
      <xdr:row>17</xdr:row>
      <xdr:rowOff>182032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5" name="Chart 24">
              <a:extLst>
                <a:ext uri="{FF2B5EF4-FFF2-40B4-BE49-F238E27FC236}">
                  <a16:creationId xmlns:a16="http://schemas.microsoft.com/office/drawing/2014/main" id="{00000000-0008-0000-0400-00001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258668" y="967317"/>
              <a:ext cx="5428073" cy="31390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21</xdr:col>
      <xdr:colOff>222249</xdr:colOff>
      <xdr:row>13</xdr:row>
      <xdr:rowOff>50799</xdr:rowOff>
    </xdr:from>
    <xdr:to>
      <xdr:col>32</xdr:col>
      <xdr:colOff>201083</xdr:colOff>
      <xdr:row>13</xdr:row>
      <xdr:rowOff>50799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>
          <a:off x="12473516" y="3107266"/>
          <a:ext cx="5846234" cy="0"/>
        </a:xfrm>
        <a:prstGeom prst="line">
          <a:avLst/>
        </a:prstGeom>
        <a:ln w="1905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6"/>
  <sheetViews>
    <sheetView tabSelected="1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A2" sqref="A2:A3"/>
    </sheetView>
  </sheetViews>
  <sheetFormatPr defaultColWidth="9.33203125" defaultRowHeight="12.75" x14ac:dyDescent="0.2"/>
  <cols>
    <col min="1" max="1" width="45.83203125" style="1" customWidth="1"/>
    <col min="2" max="13" width="10.83203125" style="1" customWidth="1"/>
    <col min="14" max="16384" width="9.33203125" style="1"/>
  </cols>
  <sheetData>
    <row r="1" spans="1:50" s="57" customFormat="1" ht="13.5" thickBot="1" x14ac:dyDescent="0.25">
      <c r="A1" s="55"/>
      <c r="B1" s="56">
        <v>42736</v>
      </c>
      <c r="C1" s="56">
        <f>EDATE(B1,1)</f>
        <v>42767</v>
      </c>
      <c r="D1" s="56">
        <f t="shared" ref="D1:AW1" si="0">EDATE(C1,1)</f>
        <v>42795</v>
      </c>
      <c r="E1" s="56">
        <f t="shared" si="0"/>
        <v>42826</v>
      </c>
      <c r="F1" s="56">
        <f t="shared" si="0"/>
        <v>42856</v>
      </c>
      <c r="G1" s="56">
        <f t="shared" si="0"/>
        <v>42887</v>
      </c>
      <c r="H1" s="56">
        <f t="shared" si="0"/>
        <v>42917</v>
      </c>
      <c r="I1" s="56">
        <f t="shared" si="0"/>
        <v>42948</v>
      </c>
      <c r="J1" s="56">
        <f t="shared" si="0"/>
        <v>42979</v>
      </c>
      <c r="K1" s="56">
        <f t="shared" si="0"/>
        <v>43009</v>
      </c>
      <c r="L1" s="56">
        <f t="shared" si="0"/>
        <v>43040</v>
      </c>
      <c r="M1" s="56">
        <f t="shared" si="0"/>
        <v>43070</v>
      </c>
      <c r="N1" s="56">
        <f t="shared" si="0"/>
        <v>43101</v>
      </c>
      <c r="O1" s="56">
        <f t="shared" si="0"/>
        <v>43132</v>
      </c>
      <c r="P1" s="56">
        <f t="shared" si="0"/>
        <v>43160</v>
      </c>
      <c r="Q1" s="56">
        <f t="shared" si="0"/>
        <v>43191</v>
      </c>
      <c r="R1" s="56">
        <f t="shared" si="0"/>
        <v>43221</v>
      </c>
      <c r="S1" s="56">
        <f t="shared" si="0"/>
        <v>43252</v>
      </c>
      <c r="T1" s="56">
        <f t="shared" si="0"/>
        <v>43282</v>
      </c>
      <c r="U1" s="56">
        <f t="shared" si="0"/>
        <v>43313</v>
      </c>
      <c r="V1" s="56">
        <f t="shared" si="0"/>
        <v>43344</v>
      </c>
      <c r="W1" s="56">
        <f t="shared" si="0"/>
        <v>43374</v>
      </c>
      <c r="X1" s="56">
        <f t="shared" si="0"/>
        <v>43405</v>
      </c>
      <c r="Y1" s="56">
        <f t="shared" si="0"/>
        <v>43435</v>
      </c>
      <c r="Z1" s="56">
        <f t="shared" si="0"/>
        <v>43466</v>
      </c>
      <c r="AA1" s="56">
        <f t="shared" si="0"/>
        <v>43497</v>
      </c>
      <c r="AB1" s="56">
        <f t="shared" si="0"/>
        <v>43525</v>
      </c>
      <c r="AC1" s="56">
        <f t="shared" si="0"/>
        <v>43556</v>
      </c>
      <c r="AD1" s="56">
        <f t="shared" si="0"/>
        <v>43586</v>
      </c>
      <c r="AE1" s="56">
        <f t="shared" si="0"/>
        <v>43617</v>
      </c>
      <c r="AF1" s="56">
        <f t="shared" si="0"/>
        <v>43647</v>
      </c>
      <c r="AG1" s="56">
        <f t="shared" si="0"/>
        <v>43678</v>
      </c>
      <c r="AH1" s="56">
        <f t="shared" si="0"/>
        <v>43709</v>
      </c>
      <c r="AI1" s="56">
        <f t="shared" si="0"/>
        <v>43739</v>
      </c>
      <c r="AJ1" s="56">
        <f t="shared" si="0"/>
        <v>43770</v>
      </c>
      <c r="AK1" s="56">
        <f t="shared" si="0"/>
        <v>43800</v>
      </c>
      <c r="AL1" s="56">
        <f t="shared" si="0"/>
        <v>43831</v>
      </c>
      <c r="AM1" s="56">
        <f t="shared" si="0"/>
        <v>43862</v>
      </c>
      <c r="AN1" s="56">
        <f t="shared" si="0"/>
        <v>43891</v>
      </c>
      <c r="AO1" s="56">
        <f t="shared" si="0"/>
        <v>43922</v>
      </c>
      <c r="AP1" s="56">
        <f t="shared" si="0"/>
        <v>43952</v>
      </c>
      <c r="AQ1" s="56">
        <f t="shared" si="0"/>
        <v>43983</v>
      </c>
      <c r="AR1" s="56">
        <f t="shared" si="0"/>
        <v>44013</v>
      </c>
      <c r="AS1" s="56">
        <f t="shared" si="0"/>
        <v>44044</v>
      </c>
      <c r="AT1" s="56">
        <f t="shared" si="0"/>
        <v>44075</v>
      </c>
      <c r="AU1" s="56">
        <f t="shared" si="0"/>
        <v>44105</v>
      </c>
      <c r="AV1" s="56">
        <f t="shared" si="0"/>
        <v>44136</v>
      </c>
      <c r="AW1" s="56">
        <f t="shared" si="0"/>
        <v>44166</v>
      </c>
    </row>
    <row r="2" spans="1:50" s="4" customFormat="1" x14ac:dyDescent="0.2">
      <c r="A2" s="2" t="s">
        <v>6</v>
      </c>
      <c r="B2" s="22">
        <v>1207</v>
      </c>
      <c r="C2" s="22">
        <f>B29</f>
        <v>3990.3900000000031</v>
      </c>
      <c r="D2" s="22">
        <f t="shared" ref="D2:AW2" si="1">C29</f>
        <v>5337.6300000000028</v>
      </c>
      <c r="E2" s="22">
        <f t="shared" si="1"/>
        <v>7117.4400000000041</v>
      </c>
      <c r="F2" s="22">
        <f t="shared" si="1"/>
        <v>9928.5400000000081</v>
      </c>
      <c r="G2" s="22">
        <f t="shared" si="1"/>
        <v>8184.5100000000075</v>
      </c>
      <c r="H2" s="22">
        <f t="shared" si="1"/>
        <v>9339.5200000000077</v>
      </c>
      <c r="I2" s="22">
        <f t="shared" si="1"/>
        <v>10188.650000000007</v>
      </c>
      <c r="J2" s="22">
        <f t="shared" si="1"/>
        <v>8872.1300000000101</v>
      </c>
      <c r="K2" s="22">
        <f t="shared" si="1"/>
        <v>7866.1800000000076</v>
      </c>
      <c r="L2" s="22">
        <f t="shared" si="1"/>
        <v>4439.0500000000047</v>
      </c>
      <c r="M2" s="22">
        <f t="shared" si="1"/>
        <v>6597.4200000000055</v>
      </c>
      <c r="N2" s="22">
        <f t="shared" si="1"/>
        <v>6957.6900000000041</v>
      </c>
      <c r="O2" s="22">
        <f t="shared" si="1"/>
        <v>6844.3100000000013</v>
      </c>
      <c r="P2" s="22">
        <f t="shared" si="1"/>
        <v>8382.91</v>
      </c>
      <c r="Q2" s="22">
        <f t="shared" si="1"/>
        <v>8698.8200000000015</v>
      </c>
      <c r="R2" s="22">
        <f t="shared" si="1"/>
        <v>9230.6200000000008</v>
      </c>
      <c r="S2" s="22">
        <f t="shared" si="1"/>
        <v>12023.520000000002</v>
      </c>
      <c r="T2" s="22">
        <f t="shared" si="1"/>
        <v>14828.51</v>
      </c>
      <c r="U2" s="22">
        <f t="shared" si="1"/>
        <v>11573.37</v>
      </c>
      <c r="V2" s="22">
        <f t="shared" si="1"/>
        <v>10701.39</v>
      </c>
      <c r="W2" s="22">
        <f t="shared" si="1"/>
        <v>8639.1999999999971</v>
      </c>
      <c r="X2" s="22">
        <f t="shared" si="1"/>
        <v>8761.2699999999968</v>
      </c>
      <c r="Y2" s="22">
        <f t="shared" si="1"/>
        <v>8285.25</v>
      </c>
      <c r="Z2" s="22">
        <f t="shared" si="1"/>
        <v>1846.1700000000019</v>
      </c>
      <c r="AA2" s="22">
        <f t="shared" si="1"/>
        <v>1544.3900000000031</v>
      </c>
      <c r="AB2" s="22">
        <f t="shared" si="1"/>
        <v>309.38000000000648</v>
      </c>
      <c r="AC2" s="22">
        <f t="shared" si="1"/>
        <v>-2591.5399999999936</v>
      </c>
      <c r="AD2" s="22">
        <f t="shared" si="1"/>
        <v>-5335.5899999999947</v>
      </c>
      <c r="AE2" s="22">
        <f t="shared" si="1"/>
        <v>-3770.2499999999927</v>
      </c>
      <c r="AF2" s="22">
        <f t="shared" si="1"/>
        <v>-2701.9099999999926</v>
      </c>
      <c r="AG2" s="22">
        <f t="shared" si="1"/>
        <v>-1794.1399999999921</v>
      </c>
      <c r="AH2" s="22">
        <f t="shared" si="1"/>
        <v>-2831.9499999999916</v>
      </c>
      <c r="AI2" s="22">
        <f t="shared" si="1"/>
        <v>-288.36999999998989</v>
      </c>
      <c r="AJ2" s="22">
        <f t="shared" si="1"/>
        <v>703.30000000000837</v>
      </c>
      <c r="AK2" s="22">
        <f t="shared" si="1"/>
        <v>-850.13999999999123</v>
      </c>
      <c r="AL2" s="22">
        <f t="shared" si="1"/>
        <v>1680.0600000000068</v>
      </c>
      <c r="AM2" s="22">
        <f t="shared" si="1"/>
        <v>2507.9200000000092</v>
      </c>
      <c r="AN2" s="22">
        <f t="shared" si="1"/>
        <v>4052.0626000000084</v>
      </c>
      <c r="AO2" s="22">
        <f t="shared" si="1"/>
        <v>3050.3146260000121</v>
      </c>
      <c r="AP2" s="22">
        <f t="shared" si="1"/>
        <v>5004.9071722600147</v>
      </c>
      <c r="AQ2" s="22">
        <f t="shared" si="1"/>
        <v>5804.4756439826142</v>
      </c>
      <c r="AR2" s="22">
        <f t="shared" si="1"/>
        <v>5067.0598004224412</v>
      </c>
      <c r="AS2" s="22">
        <f t="shared" si="1"/>
        <v>4842.1037984266659</v>
      </c>
      <c r="AT2" s="22">
        <f t="shared" si="1"/>
        <v>5243.2562364109326</v>
      </c>
      <c r="AU2" s="22">
        <f t="shared" si="1"/>
        <v>1712.7701987750424</v>
      </c>
      <c r="AV2" s="22">
        <f t="shared" si="1"/>
        <v>-479.09669923720685</v>
      </c>
      <c r="AW2" s="22">
        <f t="shared" si="1"/>
        <v>1505.1177337704212</v>
      </c>
      <c r="AX2" s="22"/>
    </row>
    <row r="3" spans="1:50" x14ac:dyDescent="0.2">
      <c r="A3" s="4" t="s">
        <v>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</row>
    <row r="4" spans="1:50" x14ac:dyDescent="0.2">
      <c r="A4" s="5" t="s">
        <v>48</v>
      </c>
      <c r="B4" s="11">
        <v>3925.44</v>
      </c>
      <c r="C4" s="11">
        <v>2703.96</v>
      </c>
      <c r="D4" s="11">
        <v>2631.61</v>
      </c>
      <c r="E4" s="11">
        <v>3823.86</v>
      </c>
      <c r="F4" s="11">
        <v>2057.85</v>
      </c>
      <c r="G4" s="11">
        <v>3041.64</v>
      </c>
      <c r="H4" s="11">
        <v>4709.25</v>
      </c>
      <c r="I4" s="11">
        <v>2557.4</v>
      </c>
      <c r="J4" s="11">
        <v>2918.05</v>
      </c>
      <c r="K4" s="11">
        <v>3161.92</v>
      </c>
      <c r="L4" s="11">
        <v>3891.69</v>
      </c>
      <c r="M4" s="11">
        <v>3808.13</v>
      </c>
      <c r="N4" s="11">
        <v>2872.08</v>
      </c>
      <c r="O4" s="11">
        <v>3559.5</v>
      </c>
      <c r="P4" s="11">
        <v>2601</v>
      </c>
      <c r="Q4" s="11">
        <v>1603.18</v>
      </c>
      <c r="R4" s="11">
        <v>4168.8999999999996</v>
      </c>
      <c r="S4" s="11">
        <v>4397.49</v>
      </c>
      <c r="T4" s="11">
        <v>1909.2</v>
      </c>
      <c r="U4" s="11">
        <v>2918</v>
      </c>
      <c r="V4" s="11">
        <v>5310.41</v>
      </c>
      <c r="W4" s="11">
        <v>2367.85</v>
      </c>
      <c r="X4" s="11">
        <v>3572.03</v>
      </c>
      <c r="Y4" s="11">
        <v>3065.04</v>
      </c>
      <c r="Z4" s="11">
        <v>2459.8000000000002</v>
      </c>
      <c r="AA4" s="11">
        <v>3029.23</v>
      </c>
      <c r="AB4" s="11">
        <v>2317.44</v>
      </c>
      <c r="AC4" s="11">
        <v>3135.75</v>
      </c>
      <c r="AD4" s="11">
        <v>4192.8</v>
      </c>
      <c r="AE4" s="11">
        <v>4884.8999999999996</v>
      </c>
      <c r="AF4" s="11">
        <v>2418.71</v>
      </c>
      <c r="AG4" s="11">
        <v>3737</v>
      </c>
      <c r="AH4" s="11">
        <v>4071.59</v>
      </c>
      <c r="AI4" s="11">
        <v>3153.15</v>
      </c>
      <c r="AJ4" s="11">
        <v>1856.52</v>
      </c>
      <c r="AK4" s="11">
        <v>4226</v>
      </c>
      <c r="AL4" s="11">
        <v>4268.26</v>
      </c>
      <c r="AM4" s="11">
        <v>4310.9426000000003</v>
      </c>
      <c r="AN4" s="11">
        <v>4354.0520260000003</v>
      </c>
      <c r="AO4" s="11">
        <v>4397.5925462600007</v>
      </c>
      <c r="AP4" s="11">
        <v>4441.5684717226004</v>
      </c>
      <c r="AQ4" s="11">
        <v>4485.9841564398266</v>
      </c>
      <c r="AR4" s="11">
        <v>4530.8439980042249</v>
      </c>
      <c r="AS4" s="11">
        <v>4576.1524379842667</v>
      </c>
      <c r="AT4" s="11">
        <v>4621.9139623641095</v>
      </c>
      <c r="AU4" s="11">
        <v>4668.1331019877507</v>
      </c>
      <c r="AV4" s="11">
        <v>4714.8144330076284</v>
      </c>
      <c r="AW4" s="11">
        <v>4761.9625773377047</v>
      </c>
      <c r="AX4" s="11"/>
    </row>
    <row r="5" spans="1:50" x14ac:dyDescent="0.2">
      <c r="A5" s="5" t="s">
        <v>49</v>
      </c>
      <c r="B5" s="11">
        <v>5401.55</v>
      </c>
      <c r="C5" s="11">
        <v>5572.8</v>
      </c>
      <c r="D5" s="11">
        <v>5701.4</v>
      </c>
      <c r="E5" s="11">
        <v>3376.44</v>
      </c>
      <c r="F5" s="11">
        <v>2696</v>
      </c>
      <c r="G5" s="11">
        <v>3108.99</v>
      </c>
      <c r="H5" s="11">
        <v>3441.98</v>
      </c>
      <c r="I5" s="11">
        <v>2789.84</v>
      </c>
      <c r="J5" s="11">
        <v>2263.8000000000002</v>
      </c>
      <c r="K5" s="11">
        <v>2697</v>
      </c>
      <c r="L5" s="11">
        <v>5047.92</v>
      </c>
      <c r="M5" s="11">
        <v>3248.4</v>
      </c>
      <c r="N5" s="11">
        <v>3392.62</v>
      </c>
      <c r="O5" s="11">
        <v>3709.4</v>
      </c>
      <c r="P5" s="11">
        <v>2881.18</v>
      </c>
      <c r="Q5" s="11">
        <v>5451.21</v>
      </c>
      <c r="R5" s="11">
        <v>4230.5200000000004</v>
      </c>
      <c r="S5" s="11">
        <v>2675.52</v>
      </c>
      <c r="T5" s="11">
        <v>2731.2</v>
      </c>
      <c r="U5" s="11">
        <v>2215.1999999999998</v>
      </c>
      <c r="V5" s="11">
        <v>3851.18</v>
      </c>
      <c r="W5" s="11">
        <v>2700.72</v>
      </c>
      <c r="X5" s="11">
        <v>3029.76</v>
      </c>
      <c r="Y5" s="11">
        <v>3364.08</v>
      </c>
      <c r="Z5" s="11">
        <v>1656.72</v>
      </c>
      <c r="AA5" s="11">
        <v>3077.76</v>
      </c>
      <c r="AB5" s="11">
        <v>2123.02</v>
      </c>
      <c r="AC5" s="11">
        <v>3164</v>
      </c>
      <c r="AD5" s="11">
        <v>2574.7399999999998</v>
      </c>
      <c r="AE5" s="11">
        <v>4008.9</v>
      </c>
      <c r="AF5" s="11">
        <v>5898</v>
      </c>
      <c r="AG5" s="11">
        <v>3102.84</v>
      </c>
      <c r="AH5" s="11">
        <v>3513.49</v>
      </c>
      <c r="AI5" s="11">
        <v>2430.8200000000002</v>
      </c>
      <c r="AJ5" s="11">
        <v>2951.64</v>
      </c>
      <c r="AK5" s="11">
        <v>4731</v>
      </c>
      <c r="AL5" s="11">
        <v>3908</v>
      </c>
      <c r="AM5" s="11">
        <v>4158</v>
      </c>
      <c r="AN5" s="11">
        <v>2207</v>
      </c>
      <c r="AO5" s="11">
        <v>2709</v>
      </c>
      <c r="AP5" s="11">
        <v>4913</v>
      </c>
      <c r="AQ5" s="11">
        <v>2656</v>
      </c>
      <c r="AR5" s="11">
        <v>2682</v>
      </c>
      <c r="AS5" s="11">
        <v>1459</v>
      </c>
      <c r="AT5" s="11">
        <v>1508</v>
      </c>
      <c r="AU5" s="11">
        <v>1458</v>
      </c>
      <c r="AV5" s="11">
        <v>3313</v>
      </c>
      <c r="AW5" s="11">
        <v>2064</v>
      </c>
      <c r="AX5" s="11"/>
    </row>
    <row r="6" spans="1:50" x14ac:dyDescent="0.2">
      <c r="A6" s="5" t="s">
        <v>50</v>
      </c>
      <c r="B6" s="11">
        <v>4104</v>
      </c>
      <c r="C6" s="11">
        <v>2491.6799999999998</v>
      </c>
      <c r="D6" s="11">
        <v>2919.6</v>
      </c>
      <c r="E6" s="11">
        <v>5572</v>
      </c>
      <c r="F6" s="11">
        <v>2347.92</v>
      </c>
      <c r="G6" s="11">
        <v>3307.18</v>
      </c>
      <c r="H6" s="11">
        <v>2317.6999999999998</v>
      </c>
      <c r="I6" s="11">
        <v>2427.44</v>
      </c>
      <c r="J6" s="11">
        <v>2616.6</v>
      </c>
      <c r="K6" s="11">
        <v>1917.75</v>
      </c>
      <c r="L6" s="11">
        <v>2998.16</v>
      </c>
      <c r="M6" s="11">
        <v>3320.14</v>
      </c>
      <c r="N6" s="11">
        <v>4213.72</v>
      </c>
      <c r="O6" s="11">
        <v>3266.1</v>
      </c>
      <c r="P6" s="11">
        <v>2351.13</v>
      </c>
      <c r="Q6" s="11">
        <v>3556.21</v>
      </c>
      <c r="R6" s="11">
        <v>5069.28</v>
      </c>
      <c r="S6" s="11">
        <v>5080.58</v>
      </c>
      <c r="T6" s="11">
        <v>2951.86</v>
      </c>
      <c r="U6" s="11">
        <v>2955.82</v>
      </c>
      <c r="V6" s="11">
        <v>2897.22</v>
      </c>
      <c r="W6" s="11">
        <v>4852.1000000000004</v>
      </c>
      <c r="X6" s="11">
        <v>2614.59</v>
      </c>
      <c r="Y6" s="11">
        <v>2186.8000000000002</v>
      </c>
      <c r="Z6" s="11">
        <v>4879.3</v>
      </c>
      <c r="AA6" s="11">
        <v>4214</v>
      </c>
      <c r="AB6" s="11">
        <v>4101.22</v>
      </c>
      <c r="AC6" s="11">
        <v>1976.4</v>
      </c>
      <c r="AD6" s="11">
        <v>4363</v>
      </c>
      <c r="AE6" s="11">
        <v>2643.34</v>
      </c>
      <c r="AF6" s="11">
        <v>2441.86</v>
      </c>
      <c r="AG6" s="11">
        <v>3414.95</v>
      </c>
      <c r="AH6" s="11">
        <v>5064.3</v>
      </c>
      <c r="AI6" s="11">
        <v>5050.8999999999996</v>
      </c>
      <c r="AJ6" s="11">
        <v>2112.8000000000002</v>
      </c>
      <c r="AK6" s="11">
        <v>3223</v>
      </c>
      <c r="AL6" s="11">
        <v>2575</v>
      </c>
      <c r="AM6" s="11">
        <v>3166</v>
      </c>
      <c r="AN6" s="11">
        <v>1859</v>
      </c>
      <c r="AO6" s="11">
        <v>4922</v>
      </c>
      <c r="AP6" s="11">
        <v>1318</v>
      </c>
      <c r="AQ6" s="11">
        <v>2056</v>
      </c>
      <c r="AR6" s="11">
        <v>2875</v>
      </c>
      <c r="AS6" s="11">
        <v>3882</v>
      </c>
      <c r="AT6" s="11">
        <v>1253</v>
      </c>
      <c r="AU6" s="11">
        <v>2392</v>
      </c>
      <c r="AV6" s="11">
        <v>3869</v>
      </c>
      <c r="AW6" s="11">
        <v>2130</v>
      </c>
      <c r="AX6" s="11"/>
    </row>
    <row r="7" spans="1:50" s="23" customFormat="1" ht="13.5" thickBot="1" x14ac:dyDescent="0.25">
      <c r="A7" s="6" t="s">
        <v>72</v>
      </c>
      <c r="B7" s="22">
        <f t="shared" ref="B7:AJ7" si="2">SUM(B4:B6)</f>
        <v>13430.99</v>
      </c>
      <c r="C7" s="22">
        <f t="shared" si="2"/>
        <v>10768.44</v>
      </c>
      <c r="D7" s="22">
        <f t="shared" si="2"/>
        <v>11252.61</v>
      </c>
      <c r="E7" s="22">
        <f t="shared" si="2"/>
        <v>12772.3</v>
      </c>
      <c r="F7" s="22">
        <f t="shared" si="2"/>
        <v>7101.77</v>
      </c>
      <c r="G7" s="22">
        <f t="shared" si="2"/>
        <v>9457.81</v>
      </c>
      <c r="H7" s="22">
        <f t="shared" si="2"/>
        <v>10468.93</v>
      </c>
      <c r="I7" s="22">
        <f t="shared" si="2"/>
        <v>7774.68</v>
      </c>
      <c r="J7" s="22">
        <f t="shared" si="2"/>
        <v>7798.4500000000007</v>
      </c>
      <c r="K7" s="22">
        <f t="shared" si="2"/>
        <v>7776.67</v>
      </c>
      <c r="L7" s="22">
        <f t="shared" si="2"/>
        <v>11937.77</v>
      </c>
      <c r="M7" s="22">
        <f t="shared" si="2"/>
        <v>10376.67</v>
      </c>
      <c r="N7" s="22">
        <f t="shared" si="2"/>
        <v>10478.42</v>
      </c>
      <c r="O7" s="22">
        <f t="shared" si="2"/>
        <v>10535</v>
      </c>
      <c r="P7" s="22">
        <f t="shared" si="2"/>
        <v>7833.31</v>
      </c>
      <c r="Q7" s="22">
        <f t="shared" si="2"/>
        <v>10610.6</v>
      </c>
      <c r="R7" s="22">
        <f t="shared" si="2"/>
        <v>13468.7</v>
      </c>
      <c r="S7" s="22">
        <f t="shared" si="2"/>
        <v>12153.59</v>
      </c>
      <c r="T7" s="22">
        <f t="shared" si="2"/>
        <v>7592.26</v>
      </c>
      <c r="U7" s="22">
        <f t="shared" si="2"/>
        <v>8089.02</v>
      </c>
      <c r="V7" s="22">
        <f t="shared" si="2"/>
        <v>12058.81</v>
      </c>
      <c r="W7" s="22">
        <f t="shared" si="2"/>
        <v>9920.67</v>
      </c>
      <c r="X7" s="22">
        <f t="shared" si="2"/>
        <v>9216.380000000001</v>
      </c>
      <c r="Y7" s="22">
        <f t="shared" si="2"/>
        <v>8615.92</v>
      </c>
      <c r="Z7" s="22">
        <f t="shared" si="2"/>
        <v>8995.82</v>
      </c>
      <c r="AA7" s="22">
        <f t="shared" si="2"/>
        <v>10320.99</v>
      </c>
      <c r="AB7" s="22">
        <f t="shared" si="2"/>
        <v>8541.68</v>
      </c>
      <c r="AC7" s="22">
        <f t="shared" si="2"/>
        <v>8276.15</v>
      </c>
      <c r="AD7" s="22">
        <f t="shared" si="2"/>
        <v>11130.54</v>
      </c>
      <c r="AE7" s="22">
        <f t="shared" si="2"/>
        <v>11537.14</v>
      </c>
      <c r="AF7" s="22">
        <f t="shared" si="2"/>
        <v>10758.57</v>
      </c>
      <c r="AG7" s="22">
        <f t="shared" si="2"/>
        <v>10254.790000000001</v>
      </c>
      <c r="AH7" s="22">
        <f t="shared" si="2"/>
        <v>12649.380000000001</v>
      </c>
      <c r="AI7" s="22">
        <f t="shared" si="2"/>
        <v>10634.869999999999</v>
      </c>
      <c r="AJ7" s="22">
        <f t="shared" si="2"/>
        <v>6920.96</v>
      </c>
      <c r="AK7" s="22">
        <f t="shared" ref="AK7:AW7" si="3">SUM(AK4:AK6)</f>
        <v>12180</v>
      </c>
      <c r="AL7" s="22">
        <f t="shared" si="3"/>
        <v>10751.26</v>
      </c>
      <c r="AM7" s="22">
        <f t="shared" si="3"/>
        <v>11634.9426</v>
      </c>
      <c r="AN7" s="22">
        <f t="shared" si="3"/>
        <v>8420.0520260000012</v>
      </c>
      <c r="AO7" s="22">
        <f t="shared" si="3"/>
        <v>12028.592546260001</v>
      </c>
      <c r="AP7" s="22">
        <f t="shared" si="3"/>
        <v>10672.568471722599</v>
      </c>
      <c r="AQ7" s="22">
        <f t="shared" si="3"/>
        <v>9197.9841564398266</v>
      </c>
      <c r="AR7" s="22">
        <f t="shared" si="3"/>
        <v>10087.843998004224</v>
      </c>
      <c r="AS7" s="22">
        <f t="shared" si="3"/>
        <v>9917.1524379842667</v>
      </c>
      <c r="AT7" s="22">
        <f t="shared" si="3"/>
        <v>7382.9139623641095</v>
      </c>
      <c r="AU7" s="22">
        <f t="shared" si="3"/>
        <v>8518.1331019877507</v>
      </c>
      <c r="AV7" s="22">
        <f t="shared" si="3"/>
        <v>11896.814433007628</v>
      </c>
      <c r="AW7" s="22">
        <f t="shared" si="3"/>
        <v>8955.9625773377047</v>
      </c>
    </row>
    <row r="8" spans="1:50" s="4" customFormat="1" ht="24" customHeight="1" thickTop="1" thickBot="1" x14ac:dyDescent="0.25">
      <c r="A8" s="7" t="s">
        <v>73</v>
      </c>
      <c r="B8" s="24">
        <f>+B2+B7</f>
        <v>14637.99</v>
      </c>
      <c r="C8" s="24">
        <f t="shared" ref="C8:AJ8" si="4">+C2+C7</f>
        <v>14758.830000000004</v>
      </c>
      <c r="D8" s="24">
        <f t="shared" si="4"/>
        <v>16590.240000000005</v>
      </c>
      <c r="E8" s="24">
        <f t="shared" si="4"/>
        <v>19889.740000000005</v>
      </c>
      <c r="F8" s="24">
        <f t="shared" si="4"/>
        <v>17030.310000000009</v>
      </c>
      <c r="G8" s="24">
        <f t="shared" si="4"/>
        <v>17642.320000000007</v>
      </c>
      <c r="H8" s="24">
        <f t="shared" si="4"/>
        <v>19808.450000000008</v>
      </c>
      <c r="I8" s="24">
        <f t="shared" si="4"/>
        <v>17963.330000000009</v>
      </c>
      <c r="J8" s="24">
        <f t="shared" si="4"/>
        <v>16670.580000000009</v>
      </c>
      <c r="K8" s="24">
        <f t="shared" si="4"/>
        <v>15642.850000000008</v>
      </c>
      <c r="L8" s="24">
        <f t="shared" si="4"/>
        <v>16376.820000000005</v>
      </c>
      <c r="M8" s="24">
        <f t="shared" si="4"/>
        <v>16974.090000000004</v>
      </c>
      <c r="N8" s="24">
        <f t="shared" si="4"/>
        <v>17436.110000000004</v>
      </c>
      <c r="O8" s="24">
        <f t="shared" si="4"/>
        <v>17379.310000000001</v>
      </c>
      <c r="P8" s="24">
        <f t="shared" si="4"/>
        <v>16216.220000000001</v>
      </c>
      <c r="Q8" s="24">
        <f t="shared" si="4"/>
        <v>19309.420000000002</v>
      </c>
      <c r="R8" s="24">
        <f t="shared" si="4"/>
        <v>22699.32</v>
      </c>
      <c r="S8" s="24">
        <f t="shared" si="4"/>
        <v>24177.11</v>
      </c>
      <c r="T8" s="24">
        <f t="shared" si="4"/>
        <v>22420.77</v>
      </c>
      <c r="U8" s="24">
        <f t="shared" si="4"/>
        <v>19662.39</v>
      </c>
      <c r="V8" s="24">
        <f t="shared" si="4"/>
        <v>22760.199999999997</v>
      </c>
      <c r="W8" s="24">
        <f t="shared" si="4"/>
        <v>18559.869999999995</v>
      </c>
      <c r="X8" s="24">
        <f t="shared" si="4"/>
        <v>17977.649999999998</v>
      </c>
      <c r="Y8" s="24">
        <f t="shared" si="4"/>
        <v>16901.169999999998</v>
      </c>
      <c r="Z8" s="24">
        <f t="shared" si="4"/>
        <v>10841.990000000002</v>
      </c>
      <c r="AA8" s="24">
        <f t="shared" si="4"/>
        <v>11865.380000000003</v>
      </c>
      <c r="AB8" s="24">
        <f t="shared" si="4"/>
        <v>8851.0600000000068</v>
      </c>
      <c r="AC8" s="24">
        <f t="shared" si="4"/>
        <v>5684.610000000006</v>
      </c>
      <c r="AD8" s="24">
        <f t="shared" si="4"/>
        <v>5794.9500000000062</v>
      </c>
      <c r="AE8" s="24">
        <f t="shared" si="4"/>
        <v>7766.8900000000067</v>
      </c>
      <c r="AF8" s="24">
        <f t="shared" si="4"/>
        <v>8056.6600000000071</v>
      </c>
      <c r="AG8" s="24">
        <f t="shared" si="4"/>
        <v>8460.6500000000087</v>
      </c>
      <c r="AH8" s="24">
        <f t="shared" si="4"/>
        <v>9817.4300000000094</v>
      </c>
      <c r="AI8" s="24">
        <f t="shared" si="4"/>
        <v>10346.500000000009</v>
      </c>
      <c r="AJ8" s="24">
        <f t="shared" si="4"/>
        <v>7624.2600000000084</v>
      </c>
      <c r="AK8" s="24">
        <f t="shared" ref="AK8:AW8" si="5">+AK2+AK7</f>
        <v>11329.860000000008</v>
      </c>
      <c r="AL8" s="24">
        <f t="shared" si="5"/>
        <v>12431.320000000007</v>
      </c>
      <c r="AM8" s="24">
        <f t="shared" si="5"/>
        <v>14142.862600000009</v>
      </c>
      <c r="AN8" s="24">
        <f t="shared" si="5"/>
        <v>12472.11462600001</v>
      </c>
      <c r="AO8" s="24">
        <f t="shared" si="5"/>
        <v>15078.907172260013</v>
      </c>
      <c r="AP8" s="24">
        <f t="shared" si="5"/>
        <v>15677.475643982614</v>
      </c>
      <c r="AQ8" s="24">
        <f t="shared" si="5"/>
        <v>15002.459800422441</v>
      </c>
      <c r="AR8" s="24">
        <f t="shared" si="5"/>
        <v>15154.903798426665</v>
      </c>
      <c r="AS8" s="24">
        <f t="shared" si="5"/>
        <v>14759.256236410933</v>
      </c>
      <c r="AT8" s="24">
        <f t="shared" si="5"/>
        <v>12626.170198775042</v>
      </c>
      <c r="AU8" s="24">
        <f t="shared" si="5"/>
        <v>10230.903300762793</v>
      </c>
      <c r="AV8" s="24">
        <f t="shared" si="5"/>
        <v>11417.717733770422</v>
      </c>
      <c r="AW8" s="24">
        <f t="shared" si="5"/>
        <v>10461.080311108126</v>
      </c>
    </row>
    <row r="9" spans="1:50" ht="13.5" thickTop="1" x14ac:dyDescent="0.2">
      <c r="A9" s="4" t="s">
        <v>74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50" x14ac:dyDescent="0.2">
      <c r="A10" s="5" t="s">
        <v>27</v>
      </c>
      <c r="B10" s="11">
        <v>1386</v>
      </c>
      <c r="C10" s="11">
        <v>716.4</v>
      </c>
      <c r="D10" s="11">
        <v>392.4</v>
      </c>
      <c r="E10" s="11">
        <v>646.20000000000005</v>
      </c>
      <c r="F10" s="11">
        <v>394.20000000000005</v>
      </c>
      <c r="G10" s="11">
        <v>307.79999999999995</v>
      </c>
      <c r="H10" s="11">
        <v>937.8</v>
      </c>
      <c r="I10" s="11">
        <v>1409.3999999999999</v>
      </c>
      <c r="J10" s="11">
        <v>1170</v>
      </c>
      <c r="K10" s="11">
        <v>1157.4000000000001</v>
      </c>
      <c r="L10" s="11">
        <v>1317.6</v>
      </c>
      <c r="M10" s="11">
        <v>520.20000000000005</v>
      </c>
      <c r="N10" s="11">
        <v>385.20000000000005</v>
      </c>
      <c r="O10" s="11">
        <v>880.19999999999993</v>
      </c>
      <c r="P10" s="11">
        <v>1166.4000000000001</v>
      </c>
      <c r="Q10" s="11">
        <v>896.40000000000009</v>
      </c>
      <c r="R10" s="11">
        <v>1065.5999999999999</v>
      </c>
      <c r="S10" s="11">
        <v>610.20000000000005</v>
      </c>
      <c r="T10" s="11">
        <v>810</v>
      </c>
      <c r="U10" s="11">
        <v>847.8</v>
      </c>
      <c r="V10" s="11">
        <v>1087.1999999999998</v>
      </c>
      <c r="W10" s="11">
        <v>1132.1999999999998</v>
      </c>
      <c r="X10" s="11">
        <v>1200.5999999999999</v>
      </c>
      <c r="Y10" s="11">
        <v>1087.1999999999998</v>
      </c>
      <c r="Z10" s="11">
        <v>979.19999999999993</v>
      </c>
      <c r="AA10" s="11">
        <v>570.59999999999991</v>
      </c>
      <c r="AB10" s="11">
        <v>1213.1999999999998</v>
      </c>
      <c r="AC10" s="11">
        <v>1402.1999999999998</v>
      </c>
      <c r="AD10" s="11">
        <v>626.4</v>
      </c>
      <c r="AE10" s="11">
        <v>293.39999999999998</v>
      </c>
      <c r="AF10" s="11">
        <v>189</v>
      </c>
      <c r="AG10" s="11">
        <v>723.59999999999991</v>
      </c>
      <c r="AH10" s="11">
        <v>1024.1999999999998</v>
      </c>
      <c r="AI10" s="11">
        <v>1069.1999999999998</v>
      </c>
      <c r="AJ10" s="11">
        <v>343.79999999999995</v>
      </c>
      <c r="AK10" s="11">
        <v>442.79999999999995</v>
      </c>
      <c r="AL10" s="11">
        <v>324</v>
      </c>
      <c r="AM10" s="11">
        <v>507.59999999999997</v>
      </c>
      <c r="AN10" s="11">
        <v>943.19999999999993</v>
      </c>
      <c r="AO10" s="11">
        <v>961.19999999999993</v>
      </c>
      <c r="AP10" s="11">
        <v>817.19999999999993</v>
      </c>
      <c r="AQ10" s="11">
        <v>1063.8</v>
      </c>
      <c r="AR10" s="11">
        <v>194.39999999999998</v>
      </c>
      <c r="AS10" s="11">
        <v>522</v>
      </c>
      <c r="AT10" s="11">
        <v>1004.4000000000001</v>
      </c>
      <c r="AU10" s="11">
        <v>1117.8</v>
      </c>
      <c r="AV10" s="11">
        <v>232.2</v>
      </c>
      <c r="AW10" s="11">
        <v>392.4</v>
      </c>
    </row>
    <row r="11" spans="1:50" x14ac:dyDescent="0.2">
      <c r="A11" s="5" t="s">
        <v>28</v>
      </c>
      <c r="B11" s="11">
        <v>498</v>
      </c>
      <c r="C11" s="11">
        <v>488.4</v>
      </c>
      <c r="D11" s="11">
        <v>609.6</v>
      </c>
      <c r="E11" s="11">
        <v>550.79999999999995</v>
      </c>
      <c r="F11" s="11">
        <v>120</v>
      </c>
      <c r="G11" s="11">
        <v>862.8</v>
      </c>
      <c r="H11" s="11">
        <v>174</v>
      </c>
      <c r="I11" s="11">
        <v>270</v>
      </c>
      <c r="J11" s="11">
        <v>746.4</v>
      </c>
      <c r="K11" s="11">
        <v>376.8</v>
      </c>
      <c r="L11" s="11">
        <v>542.4</v>
      </c>
      <c r="M11" s="11">
        <v>650.4</v>
      </c>
      <c r="N11" s="11">
        <v>768</v>
      </c>
      <c r="O11" s="11">
        <v>856.8</v>
      </c>
      <c r="P11" s="11">
        <v>195.6</v>
      </c>
      <c r="Q11" s="11">
        <v>932.4</v>
      </c>
      <c r="R11" s="11">
        <v>877.19999999999993</v>
      </c>
      <c r="S11" s="11">
        <v>254.39999999999998</v>
      </c>
      <c r="T11" s="11">
        <v>676.8</v>
      </c>
      <c r="U11" s="11">
        <v>745.19999999999993</v>
      </c>
      <c r="V11" s="11">
        <v>778.8</v>
      </c>
      <c r="W11" s="11">
        <v>603.6</v>
      </c>
      <c r="X11" s="11">
        <v>378</v>
      </c>
      <c r="Y11" s="11">
        <v>511.2</v>
      </c>
      <c r="Z11" s="11">
        <v>168</v>
      </c>
      <c r="AA11" s="11">
        <v>627.6</v>
      </c>
      <c r="AB11" s="11">
        <v>878.4</v>
      </c>
      <c r="AC11" s="11">
        <v>652.79999999999995</v>
      </c>
      <c r="AD11" s="11">
        <v>813.6</v>
      </c>
      <c r="AE11" s="11">
        <v>374.4</v>
      </c>
      <c r="AF11" s="11">
        <v>446.4</v>
      </c>
      <c r="AG11" s="11">
        <v>285.59999999999997</v>
      </c>
      <c r="AH11" s="11">
        <v>355.2</v>
      </c>
      <c r="AI11" s="11">
        <v>720</v>
      </c>
      <c r="AJ11" s="11">
        <v>636</v>
      </c>
      <c r="AK11" s="11">
        <v>818.4</v>
      </c>
      <c r="AL11" s="11">
        <v>448.8</v>
      </c>
      <c r="AM11" s="11">
        <v>416.4</v>
      </c>
      <c r="AN11" s="11">
        <v>254.39999999999998</v>
      </c>
      <c r="AO11" s="11">
        <v>559.19999999999993</v>
      </c>
      <c r="AP11" s="11">
        <v>418.8</v>
      </c>
      <c r="AQ11" s="11">
        <v>632.4</v>
      </c>
      <c r="AR11" s="11">
        <v>752.4</v>
      </c>
      <c r="AS11" s="11">
        <v>619.19999999999993</v>
      </c>
      <c r="AT11" s="11">
        <v>322.8</v>
      </c>
      <c r="AU11" s="11">
        <v>438</v>
      </c>
      <c r="AV11" s="11">
        <v>658.8</v>
      </c>
      <c r="AW11" s="11">
        <v>276</v>
      </c>
    </row>
    <row r="12" spans="1:50" x14ac:dyDescent="0.2">
      <c r="A12" s="5" t="s">
        <v>29</v>
      </c>
      <c r="B12" s="11">
        <v>283.2</v>
      </c>
      <c r="C12" s="11">
        <v>591.6</v>
      </c>
      <c r="D12" s="11">
        <v>711.6</v>
      </c>
      <c r="E12" s="11">
        <v>190.79999999999998</v>
      </c>
      <c r="F12" s="11">
        <v>442.8</v>
      </c>
      <c r="G12" s="11">
        <v>714</v>
      </c>
      <c r="H12" s="11">
        <v>325.2</v>
      </c>
      <c r="I12" s="11">
        <v>560.4</v>
      </c>
      <c r="J12" s="11">
        <v>524.4</v>
      </c>
      <c r="K12" s="11">
        <v>944.4</v>
      </c>
      <c r="L12" s="11">
        <v>728.4</v>
      </c>
      <c r="M12" s="11">
        <v>590.4</v>
      </c>
      <c r="N12" s="11">
        <v>806.4</v>
      </c>
      <c r="O12" s="11">
        <v>151.19999999999999</v>
      </c>
      <c r="P12" s="11">
        <v>205.2</v>
      </c>
      <c r="Q12" s="11">
        <v>247.2</v>
      </c>
      <c r="R12" s="11">
        <v>201.6</v>
      </c>
      <c r="S12" s="11">
        <v>740.4</v>
      </c>
      <c r="T12" s="11">
        <v>507.59999999999997</v>
      </c>
      <c r="U12" s="11">
        <v>176.4</v>
      </c>
      <c r="V12" s="11">
        <v>312</v>
      </c>
      <c r="W12" s="11">
        <v>210</v>
      </c>
      <c r="X12" s="11">
        <v>829.19999999999993</v>
      </c>
      <c r="Y12" s="11">
        <v>364.8</v>
      </c>
      <c r="Z12" s="11">
        <v>939.59999999999991</v>
      </c>
      <c r="AA12" s="11">
        <v>781.19999999999993</v>
      </c>
      <c r="AB12" s="11">
        <v>606</v>
      </c>
      <c r="AC12" s="11">
        <v>942</v>
      </c>
      <c r="AD12" s="11">
        <v>751.19999999999993</v>
      </c>
      <c r="AE12" s="11">
        <v>765.6</v>
      </c>
      <c r="AF12" s="11">
        <v>256.8</v>
      </c>
      <c r="AG12" s="11">
        <v>416.4</v>
      </c>
      <c r="AH12" s="11">
        <v>348</v>
      </c>
      <c r="AI12" s="11">
        <v>146.4</v>
      </c>
      <c r="AJ12" s="11">
        <v>259.2</v>
      </c>
      <c r="AK12" s="11">
        <v>480</v>
      </c>
      <c r="AL12" s="11">
        <v>717.6</v>
      </c>
      <c r="AM12" s="11">
        <v>356.4</v>
      </c>
      <c r="AN12" s="11">
        <v>601.19999999999993</v>
      </c>
      <c r="AO12" s="11">
        <v>148.79999999999998</v>
      </c>
      <c r="AP12" s="11">
        <v>924</v>
      </c>
      <c r="AQ12" s="11">
        <v>139.19999999999999</v>
      </c>
      <c r="AR12" s="11">
        <v>948</v>
      </c>
      <c r="AS12" s="11">
        <v>902.4</v>
      </c>
      <c r="AT12" s="11">
        <v>925.19999999999993</v>
      </c>
      <c r="AU12" s="11">
        <v>325.2</v>
      </c>
      <c r="AV12" s="11">
        <v>508.79999999999995</v>
      </c>
      <c r="AW12" s="11">
        <v>892.8</v>
      </c>
    </row>
    <row r="13" spans="1:50" x14ac:dyDescent="0.2">
      <c r="A13" s="5" t="s">
        <v>30</v>
      </c>
      <c r="B13" s="11">
        <v>204</v>
      </c>
      <c r="C13" s="11">
        <v>807.6</v>
      </c>
      <c r="D13" s="11">
        <v>534</v>
      </c>
      <c r="E13" s="11">
        <v>944.4</v>
      </c>
      <c r="F13" s="11">
        <v>481.2</v>
      </c>
      <c r="G13" s="11">
        <v>482.4</v>
      </c>
      <c r="H13" s="11">
        <v>766.8</v>
      </c>
      <c r="I13" s="11">
        <v>235.2</v>
      </c>
      <c r="J13" s="11">
        <v>225.6</v>
      </c>
      <c r="K13" s="11">
        <v>621.6</v>
      </c>
      <c r="L13" s="11">
        <v>201.6</v>
      </c>
      <c r="M13" s="11">
        <v>360</v>
      </c>
      <c r="N13" s="11">
        <v>510</v>
      </c>
      <c r="O13" s="11">
        <v>370.8</v>
      </c>
      <c r="P13" s="11">
        <v>244.79999999999998</v>
      </c>
      <c r="Q13" s="11">
        <v>228</v>
      </c>
      <c r="R13" s="11">
        <v>951.59999999999991</v>
      </c>
      <c r="S13" s="11">
        <v>148.79999999999998</v>
      </c>
      <c r="T13" s="11">
        <v>231.6</v>
      </c>
      <c r="U13" s="11">
        <v>903.6</v>
      </c>
      <c r="V13" s="11">
        <v>486</v>
      </c>
      <c r="W13" s="11">
        <v>862.8</v>
      </c>
      <c r="X13" s="11">
        <v>345.59999999999997</v>
      </c>
      <c r="Y13" s="11">
        <v>543.6</v>
      </c>
      <c r="Z13" s="11">
        <v>278.39999999999998</v>
      </c>
      <c r="AA13" s="11">
        <v>147.6</v>
      </c>
      <c r="AB13" s="11">
        <v>823.19999999999993</v>
      </c>
      <c r="AC13" s="11">
        <v>895.19999999999993</v>
      </c>
      <c r="AD13" s="11">
        <v>280.8</v>
      </c>
      <c r="AE13" s="11">
        <v>608.4</v>
      </c>
      <c r="AF13" s="11">
        <v>819.6</v>
      </c>
      <c r="AG13" s="11">
        <v>796.8</v>
      </c>
      <c r="AH13" s="11">
        <v>277.2</v>
      </c>
      <c r="AI13" s="11">
        <v>134.4</v>
      </c>
      <c r="AJ13" s="11">
        <v>320.39999999999998</v>
      </c>
      <c r="AK13" s="11">
        <v>832.8</v>
      </c>
      <c r="AL13" s="11">
        <v>762</v>
      </c>
      <c r="AM13" s="11">
        <v>889.19999999999993</v>
      </c>
      <c r="AN13" s="11">
        <v>856.8</v>
      </c>
      <c r="AO13" s="11">
        <v>459.59999999999997</v>
      </c>
      <c r="AP13" s="11">
        <v>334.8</v>
      </c>
      <c r="AQ13" s="11">
        <v>181.2</v>
      </c>
      <c r="AR13" s="11">
        <v>328.8</v>
      </c>
      <c r="AS13" s="11">
        <v>859.19999999999993</v>
      </c>
      <c r="AT13" s="11">
        <v>325.2</v>
      </c>
      <c r="AU13" s="11">
        <v>727.19999999999993</v>
      </c>
      <c r="AV13" s="11">
        <v>726</v>
      </c>
      <c r="AW13" s="11">
        <v>211.2</v>
      </c>
    </row>
    <row r="14" spans="1:50" x14ac:dyDescent="0.2">
      <c r="A14" s="5" t="s">
        <v>31</v>
      </c>
      <c r="B14" s="11">
        <v>955.19999999999993</v>
      </c>
      <c r="C14" s="11">
        <v>457.2</v>
      </c>
      <c r="D14" s="11">
        <v>520.79999999999995</v>
      </c>
      <c r="E14" s="11">
        <v>224.4</v>
      </c>
      <c r="F14" s="11">
        <v>218.4</v>
      </c>
      <c r="G14" s="11">
        <v>507.59999999999997</v>
      </c>
      <c r="H14" s="11">
        <v>382.8</v>
      </c>
      <c r="I14" s="11">
        <v>326.39999999999998</v>
      </c>
      <c r="J14" s="11">
        <v>918</v>
      </c>
      <c r="K14" s="11">
        <v>510</v>
      </c>
      <c r="L14" s="11">
        <v>637.19999999999993</v>
      </c>
      <c r="M14" s="11">
        <v>280.8</v>
      </c>
      <c r="N14" s="11">
        <v>822</v>
      </c>
      <c r="O14" s="11">
        <v>146.4</v>
      </c>
      <c r="P14" s="11">
        <v>124.8</v>
      </c>
      <c r="Q14" s="11">
        <v>321.59999999999997</v>
      </c>
      <c r="R14" s="11">
        <v>375.59999999999997</v>
      </c>
      <c r="S14" s="11">
        <v>848.4</v>
      </c>
      <c r="T14" s="11">
        <v>492</v>
      </c>
      <c r="U14" s="11">
        <v>718.8</v>
      </c>
      <c r="V14" s="11">
        <v>295.2</v>
      </c>
      <c r="W14" s="11">
        <v>496.79999999999995</v>
      </c>
      <c r="X14" s="11">
        <v>860.4</v>
      </c>
      <c r="Y14" s="11">
        <v>308.39999999999998</v>
      </c>
      <c r="Z14" s="11">
        <v>499.2</v>
      </c>
      <c r="AA14" s="11">
        <v>765.6</v>
      </c>
      <c r="AB14" s="11">
        <v>751.19999999999993</v>
      </c>
      <c r="AC14" s="11">
        <v>393.59999999999997</v>
      </c>
      <c r="AD14" s="11">
        <v>937.19999999999993</v>
      </c>
      <c r="AE14" s="11">
        <v>913.19999999999993</v>
      </c>
      <c r="AF14" s="11">
        <v>409.2</v>
      </c>
      <c r="AG14" s="11">
        <v>795.6</v>
      </c>
      <c r="AH14" s="11">
        <v>342</v>
      </c>
      <c r="AI14" s="11">
        <v>633.6</v>
      </c>
      <c r="AJ14" s="11">
        <v>447.59999999999997</v>
      </c>
      <c r="AK14" s="11">
        <v>676.8</v>
      </c>
      <c r="AL14" s="11">
        <v>129.6</v>
      </c>
      <c r="AM14" s="11">
        <v>792</v>
      </c>
      <c r="AN14" s="11">
        <v>253.2</v>
      </c>
      <c r="AO14" s="11">
        <v>790.8</v>
      </c>
      <c r="AP14" s="11">
        <v>933.59999999999991</v>
      </c>
      <c r="AQ14" s="11">
        <v>735.6</v>
      </c>
      <c r="AR14" s="11">
        <v>787.19999999999993</v>
      </c>
      <c r="AS14" s="11">
        <v>490.79999999999995</v>
      </c>
      <c r="AT14" s="11">
        <v>816</v>
      </c>
      <c r="AU14" s="11">
        <v>144</v>
      </c>
      <c r="AV14" s="11">
        <v>354</v>
      </c>
      <c r="AW14" s="11">
        <v>864</v>
      </c>
    </row>
    <row r="15" spans="1:50" x14ac:dyDescent="0.2">
      <c r="A15" s="5" t="s">
        <v>32</v>
      </c>
      <c r="B15" s="11">
        <v>580.79999999999995</v>
      </c>
      <c r="C15" s="11">
        <v>192</v>
      </c>
      <c r="D15" s="11">
        <v>933.59999999999991</v>
      </c>
      <c r="E15" s="11">
        <v>433.2</v>
      </c>
      <c r="F15" s="11">
        <v>154.79999999999998</v>
      </c>
      <c r="G15" s="11">
        <v>294</v>
      </c>
      <c r="H15" s="11">
        <v>907.19999999999993</v>
      </c>
      <c r="I15" s="11">
        <v>409.2</v>
      </c>
      <c r="J15" s="11">
        <v>625.19999999999993</v>
      </c>
      <c r="K15" s="11">
        <v>585.6</v>
      </c>
      <c r="L15" s="11">
        <v>853.19999999999993</v>
      </c>
      <c r="M15" s="11">
        <v>766.8</v>
      </c>
      <c r="N15" s="11">
        <v>142.79999999999998</v>
      </c>
      <c r="O15" s="11">
        <v>165.6</v>
      </c>
      <c r="P15" s="11">
        <v>514.79999999999995</v>
      </c>
      <c r="Q15" s="11">
        <v>958.8</v>
      </c>
      <c r="R15" s="11">
        <v>373.2</v>
      </c>
      <c r="S15" s="11">
        <v>567.6</v>
      </c>
      <c r="T15" s="11">
        <v>938.4</v>
      </c>
      <c r="U15" s="11">
        <v>549.6</v>
      </c>
      <c r="V15" s="11">
        <v>724.8</v>
      </c>
      <c r="W15" s="11">
        <v>507.59999999999997</v>
      </c>
      <c r="X15" s="11">
        <v>772.8</v>
      </c>
      <c r="Y15" s="11">
        <v>730.8</v>
      </c>
      <c r="Z15" s="11">
        <v>285.59999999999997</v>
      </c>
      <c r="AA15" s="11">
        <v>924</v>
      </c>
      <c r="AB15" s="11">
        <v>284.39999999999998</v>
      </c>
      <c r="AC15" s="11">
        <v>175.2</v>
      </c>
      <c r="AD15" s="11">
        <v>734.4</v>
      </c>
      <c r="AE15" s="11">
        <v>843.6</v>
      </c>
      <c r="AF15" s="11">
        <v>532.79999999999995</v>
      </c>
      <c r="AG15" s="11">
        <v>728.4</v>
      </c>
      <c r="AH15" s="11">
        <v>711.6</v>
      </c>
      <c r="AI15" s="11">
        <v>806.4</v>
      </c>
      <c r="AJ15" s="11">
        <v>242.39999999999998</v>
      </c>
      <c r="AK15" s="11">
        <v>204</v>
      </c>
      <c r="AL15" s="11">
        <v>931.19999999999993</v>
      </c>
      <c r="AM15" s="11">
        <v>468</v>
      </c>
      <c r="AN15" s="11">
        <v>148.79999999999998</v>
      </c>
      <c r="AO15" s="11">
        <v>157.19999999999999</v>
      </c>
      <c r="AP15" s="11">
        <v>234</v>
      </c>
      <c r="AQ15" s="11">
        <v>270</v>
      </c>
      <c r="AR15" s="11">
        <v>678</v>
      </c>
      <c r="AS15" s="11">
        <v>268.8</v>
      </c>
      <c r="AT15" s="11">
        <v>279.59999999999997</v>
      </c>
      <c r="AU15" s="11">
        <v>874.8</v>
      </c>
      <c r="AV15" s="11">
        <v>308.39999999999998</v>
      </c>
      <c r="AW15" s="11">
        <v>831.6</v>
      </c>
    </row>
    <row r="16" spans="1:50" x14ac:dyDescent="0.2">
      <c r="A16" s="5" t="s">
        <v>33</v>
      </c>
      <c r="B16" s="11">
        <v>246</v>
      </c>
      <c r="C16" s="11">
        <v>448.8</v>
      </c>
      <c r="D16" s="11">
        <v>132</v>
      </c>
      <c r="E16" s="11">
        <v>931.19999999999993</v>
      </c>
      <c r="F16" s="11">
        <v>493.2</v>
      </c>
      <c r="G16" s="11">
        <v>456</v>
      </c>
      <c r="H16" s="11">
        <v>544.79999999999995</v>
      </c>
      <c r="I16" s="11">
        <v>138</v>
      </c>
      <c r="J16" s="11">
        <v>363.59999999999997</v>
      </c>
      <c r="K16" s="11">
        <v>656.4</v>
      </c>
      <c r="L16" s="11">
        <v>471.59999999999997</v>
      </c>
      <c r="M16" s="11">
        <v>872.4</v>
      </c>
      <c r="N16" s="11">
        <v>884.4</v>
      </c>
      <c r="O16" s="11">
        <v>460.79999999999995</v>
      </c>
      <c r="P16" s="11">
        <v>613.19999999999993</v>
      </c>
      <c r="Q16" s="11">
        <v>943.19999999999993</v>
      </c>
      <c r="R16" s="11">
        <v>854.4</v>
      </c>
      <c r="S16" s="11">
        <v>409.2</v>
      </c>
      <c r="T16" s="11">
        <v>668.4</v>
      </c>
      <c r="U16" s="11">
        <v>303.59999999999997</v>
      </c>
      <c r="V16" s="11">
        <v>757.19999999999993</v>
      </c>
      <c r="W16" s="11">
        <v>676.8</v>
      </c>
      <c r="X16" s="11">
        <v>340.8</v>
      </c>
      <c r="Y16" s="11">
        <v>560.4</v>
      </c>
      <c r="Z16" s="11">
        <v>447.59999999999997</v>
      </c>
      <c r="AA16" s="11">
        <v>706.8</v>
      </c>
      <c r="AB16" s="11">
        <v>906</v>
      </c>
      <c r="AC16" s="11">
        <v>705.6</v>
      </c>
      <c r="AD16" s="11">
        <v>598.79999999999995</v>
      </c>
      <c r="AE16" s="11">
        <v>603.6</v>
      </c>
      <c r="AF16" s="11">
        <v>218.4</v>
      </c>
      <c r="AG16" s="11">
        <v>708</v>
      </c>
      <c r="AH16" s="11">
        <v>444</v>
      </c>
      <c r="AI16" s="11">
        <v>721.19999999999993</v>
      </c>
      <c r="AJ16" s="11">
        <v>766.8</v>
      </c>
      <c r="AK16" s="11">
        <v>661.19999999999993</v>
      </c>
      <c r="AL16" s="11">
        <v>609.6</v>
      </c>
      <c r="AM16" s="11">
        <v>153.6</v>
      </c>
      <c r="AN16" s="11">
        <v>861.6</v>
      </c>
      <c r="AO16" s="11">
        <v>805.19999999999993</v>
      </c>
      <c r="AP16" s="11">
        <v>193.2</v>
      </c>
      <c r="AQ16" s="11">
        <v>453.59999999999997</v>
      </c>
      <c r="AR16" s="11">
        <v>618</v>
      </c>
      <c r="AS16" s="11">
        <v>414</v>
      </c>
      <c r="AT16" s="11">
        <v>822</v>
      </c>
      <c r="AU16" s="11">
        <v>276</v>
      </c>
      <c r="AV16" s="11">
        <v>487.2</v>
      </c>
      <c r="AW16" s="11">
        <v>530.4</v>
      </c>
    </row>
    <row r="17" spans="1:49" x14ac:dyDescent="0.2">
      <c r="A17" s="5" t="s">
        <v>34</v>
      </c>
      <c r="B17" s="11">
        <v>146.4</v>
      </c>
      <c r="C17" s="11">
        <v>399.59999999999997</v>
      </c>
      <c r="D17" s="11">
        <v>554.4</v>
      </c>
      <c r="E17" s="11">
        <v>592.79999999999995</v>
      </c>
      <c r="F17" s="11">
        <v>225.6</v>
      </c>
      <c r="G17" s="11">
        <v>130.79999999999998</v>
      </c>
      <c r="H17" s="11">
        <v>444</v>
      </c>
      <c r="I17" s="11">
        <v>277.2</v>
      </c>
      <c r="J17" s="11">
        <v>798</v>
      </c>
      <c r="K17" s="11">
        <v>873.6</v>
      </c>
      <c r="L17" s="11">
        <v>601.19999999999993</v>
      </c>
      <c r="M17" s="11">
        <v>396</v>
      </c>
      <c r="N17" s="11">
        <v>942</v>
      </c>
      <c r="O17" s="11">
        <v>726</v>
      </c>
      <c r="P17" s="11">
        <v>837.6</v>
      </c>
      <c r="Q17" s="11">
        <v>141.6</v>
      </c>
      <c r="R17" s="11">
        <v>860.4</v>
      </c>
      <c r="S17" s="11">
        <v>567.6</v>
      </c>
      <c r="T17" s="11">
        <v>752.4</v>
      </c>
      <c r="U17" s="11">
        <v>642</v>
      </c>
      <c r="V17" s="11">
        <v>284.39999999999998</v>
      </c>
      <c r="W17" s="11">
        <v>476.4</v>
      </c>
      <c r="X17" s="11">
        <v>222</v>
      </c>
      <c r="Y17" s="11">
        <v>661.19999999999993</v>
      </c>
      <c r="Z17" s="11">
        <v>750</v>
      </c>
      <c r="AA17" s="11">
        <v>440.4</v>
      </c>
      <c r="AB17" s="11">
        <v>778.8</v>
      </c>
      <c r="AC17" s="11">
        <v>525.6</v>
      </c>
      <c r="AD17" s="11">
        <v>852</v>
      </c>
      <c r="AE17" s="11">
        <v>282</v>
      </c>
      <c r="AF17" s="11">
        <v>888</v>
      </c>
      <c r="AG17" s="11">
        <v>960</v>
      </c>
      <c r="AH17" s="11">
        <v>531.6</v>
      </c>
      <c r="AI17" s="11">
        <v>745.19999999999993</v>
      </c>
      <c r="AJ17" s="11">
        <v>218.4</v>
      </c>
      <c r="AK17" s="11">
        <v>814.8</v>
      </c>
      <c r="AL17" s="11">
        <v>220.79999999999998</v>
      </c>
      <c r="AM17" s="11">
        <v>925.19999999999993</v>
      </c>
      <c r="AN17" s="11">
        <v>532.79999999999995</v>
      </c>
      <c r="AO17" s="11">
        <v>853.19999999999993</v>
      </c>
      <c r="AP17" s="11">
        <v>378</v>
      </c>
      <c r="AQ17" s="11">
        <v>349.2</v>
      </c>
      <c r="AR17" s="11">
        <v>666</v>
      </c>
      <c r="AS17" s="11">
        <v>158.4</v>
      </c>
      <c r="AT17" s="11">
        <v>254.39999999999998</v>
      </c>
      <c r="AU17" s="11">
        <v>704.4</v>
      </c>
      <c r="AV17" s="11">
        <v>680.4</v>
      </c>
      <c r="AW17" s="11">
        <v>804</v>
      </c>
    </row>
    <row r="18" spans="1:49" x14ac:dyDescent="0.2">
      <c r="A18" s="5" t="s">
        <v>35</v>
      </c>
      <c r="B18" s="11">
        <v>734.4</v>
      </c>
      <c r="C18" s="11">
        <v>864</v>
      </c>
      <c r="D18" s="11">
        <v>680.4</v>
      </c>
      <c r="E18" s="11">
        <v>488.4</v>
      </c>
      <c r="F18" s="11">
        <v>934.8</v>
      </c>
      <c r="G18" s="11">
        <v>361.2</v>
      </c>
      <c r="H18" s="11">
        <v>906</v>
      </c>
      <c r="I18" s="11">
        <v>692.4</v>
      </c>
      <c r="J18" s="11">
        <v>159.6</v>
      </c>
      <c r="K18" s="11">
        <v>489.59999999999997</v>
      </c>
      <c r="L18" s="11">
        <v>564</v>
      </c>
      <c r="M18" s="11">
        <v>904.8</v>
      </c>
      <c r="N18" s="11">
        <v>465.59999999999997</v>
      </c>
      <c r="O18" s="11">
        <v>882</v>
      </c>
      <c r="P18" s="11">
        <v>759.6</v>
      </c>
      <c r="Q18" s="11">
        <v>420</v>
      </c>
      <c r="R18" s="11">
        <v>556.79999999999995</v>
      </c>
      <c r="S18" s="11">
        <v>316.8</v>
      </c>
      <c r="T18" s="11">
        <v>644.4</v>
      </c>
      <c r="U18" s="11">
        <v>165.6</v>
      </c>
      <c r="V18" s="11">
        <v>678</v>
      </c>
      <c r="W18" s="11">
        <v>439.2</v>
      </c>
      <c r="X18" s="11">
        <v>355.2</v>
      </c>
      <c r="Y18" s="11">
        <v>943.19999999999993</v>
      </c>
      <c r="Z18" s="11">
        <v>138</v>
      </c>
      <c r="AA18" s="11">
        <v>674.4</v>
      </c>
      <c r="AB18" s="11">
        <v>778.8</v>
      </c>
      <c r="AC18" s="11">
        <v>222</v>
      </c>
      <c r="AD18" s="11">
        <v>124.8</v>
      </c>
      <c r="AE18" s="11">
        <v>336</v>
      </c>
      <c r="AF18" s="11">
        <v>621.6</v>
      </c>
      <c r="AG18" s="11">
        <v>339.59999999999997</v>
      </c>
      <c r="AH18" s="11">
        <v>687.6</v>
      </c>
      <c r="AI18" s="11">
        <v>912</v>
      </c>
      <c r="AJ18" s="11">
        <v>655.19999999999993</v>
      </c>
      <c r="AK18" s="11">
        <v>338.4</v>
      </c>
      <c r="AL18" s="11">
        <v>537.6</v>
      </c>
      <c r="AM18" s="11">
        <v>706.8</v>
      </c>
      <c r="AN18" s="11">
        <v>194.4</v>
      </c>
      <c r="AO18" s="11">
        <v>928.8</v>
      </c>
      <c r="AP18" s="11">
        <v>645.6</v>
      </c>
      <c r="AQ18" s="11">
        <v>916.8</v>
      </c>
      <c r="AR18" s="11">
        <v>540</v>
      </c>
      <c r="AS18" s="11">
        <v>613.19999999999993</v>
      </c>
      <c r="AT18" s="11">
        <v>744</v>
      </c>
      <c r="AU18" s="11">
        <v>939.59999999999991</v>
      </c>
      <c r="AV18" s="11">
        <v>841.19999999999993</v>
      </c>
      <c r="AW18" s="11">
        <v>469.2</v>
      </c>
    </row>
    <row r="19" spans="1:49" x14ac:dyDescent="0.2">
      <c r="A19" s="5" t="s">
        <v>36</v>
      </c>
      <c r="B19" s="11">
        <v>421.2</v>
      </c>
      <c r="C19" s="11">
        <v>693.6</v>
      </c>
      <c r="D19" s="11">
        <v>237.6</v>
      </c>
      <c r="E19" s="11">
        <v>542.4</v>
      </c>
      <c r="F19" s="11">
        <v>816</v>
      </c>
      <c r="G19" s="11">
        <v>692.4</v>
      </c>
      <c r="H19" s="11">
        <v>565.19999999999993</v>
      </c>
      <c r="I19" s="11">
        <v>956.4</v>
      </c>
      <c r="J19" s="11">
        <v>336</v>
      </c>
      <c r="K19" s="11">
        <v>645.6</v>
      </c>
      <c r="L19" s="11">
        <v>728.4</v>
      </c>
      <c r="M19" s="11">
        <v>237.6</v>
      </c>
      <c r="N19" s="11">
        <v>687.6</v>
      </c>
      <c r="O19" s="11">
        <v>639.6</v>
      </c>
      <c r="P19" s="11">
        <v>241.2</v>
      </c>
      <c r="Q19" s="11">
        <v>350.4</v>
      </c>
      <c r="R19" s="11">
        <v>362.4</v>
      </c>
      <c r="S19" s="11">
        <v>338.4</v>
      </c>
      <c r="T19" s="11">
        <v>770.4</v>
      </c>
      <c r="U19" s="11">
        <v>679.19999999999993</v>
      </c>
      <c r="V19" s="11">
        <v>250.79999999999998</v>
      </c>
      <c r="W19" s="11">
        <v>363.59999999999997</v>
      </c>
      <c r="X19" s="11">
        <v>336</v>
      </c>
      <c r="Y19" s="11">
        <v>856.8</v>
      </c>
      <c r="Z19" s="11">
        <v>649.19999999999993</v>
      </c>
      <c r="AA19" s="11">
        <v>885.6</v>
      </c>
      <c r="AB19" s="11">
        <v>518.4</v>
      </c>
      <c r="AC19" s="11">
        <v>734.4</v>
      </c>
      <c r="AD19" s="11">
        <v>588</v>
      </c>
      <c r="AE19" s="11">
        <v>397.2</v>
      </c>
      <c r="AF19" s="11">
        <v>412.8</v>
      </c>
      <c r="AG19" s="11">
        <v>196.79999999999998</v>
      </c>
      <c r="AH19" s="11">
        <v>450</v>
      </c>
      <c r="AI19" s="11">
        <v>699.6</v>
      </c>
      <c r="AJ19" s="11">
        <v>807.6</v>
      </c>
      <c r="AK19" s="11">
        <v>315.59999999999997</v>
      </c>
      <c r="AL19" s="11">
        <v>760.8</v>
      </c>
      <c r="AM19" s="11">
        <v>163.19999999999999</v>
      </c>
      <c r="AN19" s="11">
        <v>565.19999999999993</v>
      </c>
      <c r="AO19" s="11">
        <v>166.79999999999998</v>
      </c>
      <c r="AP19" s="11">
        <v>207.6</v>
      </c>
      <c r="AQ19" s="11">
        <v>211.2</v>
      </c>
      <c r="AR19" s="11">
        <v>648</v>
      </c>
      <c r="AS19" s="11">
        <v>841.19999999999993</v>
      </c>
      <c r="AT19" s="11">
        <v>745.19999999999993</v>
      </c>
      <c r="AU19" s="11">
        <v>862.8</v>
      </c>
      <c r="AV19" s="11">
        <v>212.4</v>
      </c>
      <c r="AW19" s="11">
        <v>505.2</v>
      </c>
    </row>
    <row r="20" spans="1:49" x14ac:dyDescent="0.2">
      <c r="A20" s="5" t="s">
        <v>37</v>
      </c>
      <c r="B20" s="11">
        <v>865.19999999999993</v>
      </c>
      <c r="C20" s="11">
        <v>724.8</v>
      </c>
      <c r="D20" s="11">
        <v>568.79999999999995</v>
      </c>
      <c r="E20" s="11">
        <v>722.4</v>
      </c>
      <c r="F20" s="11">
        <v>742.8</v>
      </c>
      <c r="G20" s="11">
        <v>710.4</v>
      </c>
      <c r="H20" s="11">
        <v>343.2</v>
      </c>
      <c r="I20" s="11">
        <v>549.6</v>
      </c>
      <c r="J20" s="11">
        <v>262.8</v>
      </c>
      <c r="K20" s="11">
        <v>636</v>
      </c>
      <c r="L20" s="11">
        <v>231.6</v>
      </c>
      <c r="M20" s="11">
        <v>172.79999999999998</v>
      </c>
      <c r="N20" s="11">
        <v>274.8</v>
      </c>
      <c r="O20" s="11">
        <v>222</v>
      </c>
      <c r="P20" s="11">
        <v>247.2</v>
      </c>
      <c r="Q20" s="11">
        <v>444</v>
      </c>
      <c r="R20" s="11">
        <v>844.8</v>
      </c>
      <c r="S20" s="11">
        <v>820.8</v>
      </c>
      <c r="T20" s="11">
        <v>742.8</v>
      </c>
      <c r="U20" s="11">
        <v>348</v>
      </c>
      <c r="V20" s="11">
        <v>878.4</v>
      </c>
      <c r="W20" s="11">
        <v>628.79999999999995</v>
      </c>
      <c r="X20" s="11">
        <v>223.2</v>
      </c>
      <c r="Y20" s="11">
        <v>265.2</v>
      </c>
      <c r="Z20" s="11">
        <v>813.6</v>
      </c>
      <c r="AA20" s="11">
        <v>880.8</v>
      </c>
      <c r="AB20" s="11">
        <v>178.79999999999998</v>
      </c>
      <c r="AC20" s="11">
        <v>320.39999999999998</v>
      </c>
      <c r="AD20" s="11">
        <v>332.4</v>
      </c>
      <c r="AE20" s="11">
        <v>730.8</v>
      </c>
      <c r="AF20" s="11">
        <v>752.4</v>
      </c>
      <c r="AG20" s="11">
        <v>769.19999999999993</v>
      </c>
      <c r="AH20" s="11">
        <v>148.79999999999998</v>
      </c>
      <c r="AI20" s="11">
        <v>627.6</v>
      </c>
      <c r="AJ20" s="11">
        <v>540</v>
      </c>
      <c r="AK20" s="11">
        <v>505.2</v>
      </c>
      <c r="AL20" s="11">
        <v>501.59999999999997</v>
      </c>
      <c r="AM20" s="11">
        <v>387.59999999999997</v>
      </c>
      <c r="AN20" s="11">
        <v>462</v>
      </c>
      <c r="AO20" s="11">
        <v>292.8</v>
      </c>
      <c r="AP20" s="11">
        <v>751.19999999999993</v>
      </c>
      <c r="AQ20" s="11">
        <v>860.4</v>
      </c>
      <c r="AR20" s="11">
        <v>127.19999999999999</v>
      </c>
      <c r="AS20" s="11">
        <v>466.79999999999995</v>
      </c>
      <c r="AT20" s="11">
        <v>550.79999999999995</v>
      </c>
      <c r="AU20" s="11">
        <v>512.4</v>
      </c>
      <c r="AV20" s="11">
        <v>735.6</v>
      </c>
      <c r="AW20" s="11">
        <v>547.19999999999993</v>
      </c>
    </row>
    <row r="21" spans="1:49" x14ac:dyDescent="0.2">
      <c r="A21" s="5" t="s">
        <v>38</v>
      </c>
      <c r="B21" s="11">
        <v>919.19999999999993</v>
      </c>
      <c r="C21" s="11">
        <v>496.79999999999995</v>
      </c>
      <c r="D21" s="11">
        <v>378</v>
      </c>
      <c r="E21" s="11">
        <v>369.59999999999997</v>
      </c>
      <c r="F21" s="11">
        <v>703.19999999999993</v>
      </c>
      <c r="G21" s="11">
        <v>327.59999999999997</v>
      </c>
      <c r="H21" s="11">
        <v>386.4</v>
      </c>
      <c r="I21" s="11">
        <v>531.6</v>
      </c>
      <c r="J21" s="11">
        <v>246</v>
      </c>
      <c r="K21" s="11">
        <v>664.8</v>
      </c>
      <c r="L21" s="11">
        <v>324</v>
      </c>
      <c r="M21" s="11">
        <v>944.4</v>
      </c>
      <c r="N21" s="11">
        <v>538.79999999999995</v>
      </c>
      <c r="O21" s="11">
        <v>646.79999999999995</v>
      </c>
      <c r="P21" s="11">
        <v>122.39999999999999</v>
      </c>
      <c r="Q21" s="11">
        <v>699.6</v>
      </c>
      <c r="R21" s="11">
        <v>824.4</v>
      </c>
      <c r="S21" s="11">
        <v>285.59999999999997</v>
      </c>
      <c r="T21" s="11">
        <v>372</v>
      </c>
      <c r="U21" s="11">
        <v>134.4</v>
      </c>
      <c r="V21" s="11">
        <v>813.6</v>
      </c>
      <c r="W21" s="11">
        <v>908.4</v>
      </c>
      <c r="X21" s="11">
        <v>650.4</v>
      </c>
      <c r="Y21" s="11">
        <v>919.19999999999993</v>
      </c>
      <c r="Z21" s="11">
        <v>516</v>
      </c>
      <c r="AA21" s="11">
        <v>408</v>
      </c>
      <c r="AB21" s="11">
        <v>175.2</v>
      </c>
      <c r="AC21" s="11">
        <v>670.8</v>
      </c>
      <c r="AD21" s="11">
        <v>338.4</v>
      </c>
      <c r="AE21" s="11">
        <v>520.79999999999995</v>
      </c>
      <c r="AF21" s="11">
        <v>872.4</v>
      </c>
      <c r="AG21" s="11">
        <v>879.6</v>
      </c>
      <c r="AH21" s="11">
        <v>844.8</v>
      </c>
      <c r="AI21" s="11">
        <v>445.2</v>
      </c>
      <c r="AJ21" s="11">
        <v>147.6</v>
      </c>
      <c r="AK21" s="11">
        <v>772.8</v>
      </c>
      <c r="AL21" s="11">
        <v>463.2</v>
      </c>
      <c r="AM21" s="11">
        <v>754.8</v>
      </c>
      <c r="AN21" s="11">
        <v>212.4</v>
      </c>
      <c r="AO21" s="11">
        <v>801.6</v>
      </c>
      <c r="AP21" s="11">
        <v>490.79999999999995</v>
      </c>
      <c r="AQ21" s="11">
        <v>794.4</v>
      </c>
      <c r="AR21" s="11">
        <v>399.59999999999997</v>
      </c>
      <c r="AS21" s="11">
        <v>229.2</v>
      </c>
      <c r="AT21" s="11">
        <v>528</v>
      </c>
      <c r="AU21" s="11">
        <v>146.4</v>
      </c>
      <c r="AV21" s="11">
        <v>795.6</v>
      </c>
      <c r="AW21" s="11">
        <v>378</v>
      </c>
    </row>
    <row r="22" spans="1:49" x14ac:dyDescent="0.2">
      <c r="A22" s="5" t="s">
        <v>39</v>
      </c>
      <c r="B22" s="11">
        <v>480</v>
      </c>
      <c r="C22" s="11">
        <v>226.79999999999998</v>
      </c>
      <c r="D22" s="11">
        <v>138</v>
      </c>
      <c r="E22" s="11">
        <v>265.8</v>
      </c>
      <c r="F22" s="11">
        <v>208.79999999999998</v>
      </c>
      <c r="G22" s="11">
        <v>369</v>
      </c>
      <c r="H22" s="11">
        <v>139.19999999999999</v>
      </c>
      <c r="I22" s="11">
        <v>145.79999999999998</v>
      </c>
      <c r="J22" s="11">
        <v>312</v>
      </c>
      <c r="K22" s="11">
        <v>333.59999999999997</v>
      </c>
      <c r="L22" s="11">
        <v>369</v>
      </c>
      <c r="M22" s="11">
        <v>280.2</v>
      </c>
      <c r="N22" s="11">
        <v>82.2</v>
      </c>
      <c r="O22" s="11">
        <v>246.6</v>
      </c>
      <c r="P22" s="11">
        <v>127.8</v>
      </c>
      <c r="Q22" s="11">
        <v>73.2</v>
      </c>
      <c r="R22" s="11">
        <v>61.8</v>
      </c>
      <c r="S22" s="11">
        <v>420</v>
      </c>
      <c r="T22" s="11">
        <v>120.6</v>
      </c>
      <c r="U22" s="11">
        <v>210</v>
      </c>
      <c r="V22" s="11">
        <v>430.2</v>
      </c>
      <c r="W22" s="11">
        <v>201.6</v>
      </c>
      <c r="X22" s="11">
        <v>241.79999999999998</v>
      </c>
      <c r="Y22" s="11">
        <v>235.79999999999998</v>
      </c>
      <c r="Z22" s="11">
        <v>328.8</v>
      </c>
      <c r="AA22" s="11">
        <v>387</v>
      </c>
      <c r="AB22" s="11">
        <v>418.2</v>
      </c>
      <c r="AC22" s="11">
        <v>66</v>
      </c>
      <c r="AD22" s="11">
        <v>106.8</v>
      </c>
      <c r="AE22" s="11">
        <v>425.4</v>
      </c>
      <c r="AF22" s="11">
        <v>442.2</v>
      </c>
      <c r="AG22" s="11">
        <v>73.8</v>
      </c>
      <c r="AH22" s="11">
        <v>422.4</v>
      </c>
      <c r="AI22" s="11">
        <v>226.79999999999998</v>
      </c>
      <c r="AJ22" s="11">
        <v>285</v>
      </c>
      <c r="AK22" s="11">
        <v>174.6</v>
      </c>
      <c r="AL22" s="11">
        <v>304.2</v>
      </c>
      <c r="AM22" s="11">
        <v>182.4</v>
      </c>
      <c r="AN22" s="11">
        <v>305.39999999999998</v>
      </c>
      <c r="AO22" s="11">
        <v>216</v>
      </c>
      <c r="AP22" s="11">
        <v>341.4</v>
      </c>
      <c r="AQ22" s="11">
        <v>172.79999999999998</v>
      </c>
      <c r="AR22" s="11">
        <v>232.79999999999998</v>
      </c>
      <c r="AS22" s="11">
        <v>202.79999999999998</v>
      </c>
      <c r="AT22" s="11">
        <v>124.19999999999999</v>
      </c>
      <c r="AU22" s="11">
        <v>451.8</v>
      </c>
      <c r="AV22" s="11">
        <v>124.8</v>
      </c>
      <c r="AW22" s="11">
        <v>78.599999999999994</v>
      </c>
    </row>
    <row r="23" spans="1:49" x14ac:dyDescent="0.2">
      <c r="A23" s="5" t="s">
        <v>40</v>
      </c>
      <c r="B23" s="11">
        <v>463.2</v>
      </c>
      <c r="C23" s="11">
        <v>603.6</v>
      </c>
      <c r="D23" s="11">
        <v>903.6</v>
      </c>
      <c r="E23" s="11">
        <v>511.2</v>
      </c>
      <c r="F23" s="11">
        <v>464.4</v>
      </c>
      <c r="G23" s="11">
        <v>259.2</v>
      </c>
      <c r="H23" s="11">
        <v>544.79999999999995</v>
      </c>
      <c r="I23" s="11">
        <v>355.2</v>
      </c>
      <c r="J23" s="11">
        <v>120</v>
      </c>
      <c r="K23" s="11">
        <v>349.2</v>
      </c>
      <c r="L23" s="11">
        <v>133.19999999999999</v>
      </c>
      <c r="M23" s="11">
        <v>400.8</v>
      </c>
      <c r="N23" s="11">
        <v>925.19999999999993</v>
      </c>
      <c r="O23" s="11">
        <v>819.6</v>
      </c>
      <c r="P23" s="11">
        <v>313.2</v>
      </c>
      <c r="Q23" s="11">
        <v>633.6</v>
      </c>
      <c r="R23" s="11">
        <v>476.4</v>
      </c>
      <c r="S23" s="11">
        <v>284.39999999999998</v>
      </c>
      <c r="T23" s="11">
        <v>616.79999999999995</v>
      </c>
      <c r="U23" s="11">
        <v>693.6</v>
      </c>
      <c r="V23" s="11">
        <v>802.8</v>
      </c>
      <c r="W23" s="11">
        <v>288</v>
      </c>
      <c r="X23" s="11">
        <v>462</v>
      </c>
      <c r="Y23" s="11">
        <v>286.8</v>
      </c>
      <c r="Z23" s="11">
        <v>138</v>
      </c>
      <c r="AA23" s="11">
        <v>194.4</v>
      </c>
      <c r="AB23" s="11">
        <v>908.4</v>
      </c>
      <c r="AC23" s="11">
        <v>604.79999999999995</v>
      </c>
      <c r="AD23" s="11">
        <v>133.19999999999999</v>
      </c>
      <c r="AE23" s="11">
        <v>378</v>
      </c>
      <c r="AF23" s="11">
        <v>650.4</v>
      </c>
      <c r="AG23" s="11">
        <v>896.4</v>
      </c>
      <c r="AH23" s="11">
        <v>519.6</v>
      </c>
      <c r="AI23" s="11">
        <v>258</v>
      </c>
      <c r="AJ23" s="11">
        <v>744</v>
      </c>
      <c r="AK23" s="11">
        <v>693.6</v>
      </c>
      <c r="AL23" s="11">
        <v>900</v>
      </c>
      <c r="AM23" s="11">
        <v>724.8</v>
      </c>
      <c r="AN23" s="11">
        <v>920.4</v>
      </c>
      <c r="AO23" s="11">
        <v>886.8</v>
      </c>
      <c r="AP23" s="11">
        <v>409.2</v>
      </c>
      <c r="AQ23" s="11">
        <v>745.19999999999993</v>
      </c>
      <c r="AR23" s="11">
        <v>727.19999999999993</v>
      </c>
      <c r="AS23" s="11">
        <v>769.19999999999993</v>
      </c>
      <c r="AT23" s="11">
        <v>489.59999999999997</v>
      </c>
      <c r="AU23" s="11">
        <v>634.79999999999995</v>
      </c>
      <c r="AV23" s="11">
        <v>786</v>
      </c>
      <c r="AW23" s="11">
        <v>697.19999999999993</v>
      </c>
    </row>
    <row r="24" spans="1:49" x14ac:dyDescent="0.2">
      <c r="A24" s="5" t="s">
        <v>41</v>
      </c>
      <c r="B24" s="11">
        <v>130.79999999999998</v>
      </c>
      <c r="C24" s="11">
        <v>134.4</v>
      </c>
      <c r="D24" s="11">
        <v>585.6</v>
      </c>
      <c r="E24" s="11">
        <v>580.79999999999995</v>
      </c>
      <c r="F24" s="11">
        <v>825.6</v>
      </c>
      <c r="G24" s="11">
        <v>145.19999999999999</v>
      </c>
      <c r="H24" s="11">
        <v>394.8</v>
      </c>
      <c r="I24" s="11">
        <v>673.19999999999993</v>
      </c>
      <c r="J24" s="11">
        <v>211.2</v>
      </c>
      <c r="K24" s="11">
        <v>363.59999999999997</v>
      </c>
      <c r="L24" s="11">
        <v>469.2</v>
      </c>
      <c r="M24" s="11">
        <v>637.19999999999993</v>
      </c>
      <c r="N24" s="11">
        <v>609.6</v>
      </c>
      <c r="O24" s="11">
        <v>232.79999999999998</v>
      </c>
      <c r="P24" s="11">
        <v>372</v>
      </c>
      <c r="Q24" s="11">
        <v>496.79999999999995</v>
      </c>
      <c r="R24" s="11">
        <v>435.59999999999997</v>
      </c>
      <c r="S24" s="11">
        <v>864</v>
      </c>
      <c r="T24" s="11">
        <v>778.8</v>
      </c>
      <c r="U24" s="11">
        <v>447.59999999999997</v>
      </c>
      <c r="V24" s="11">
        <v>297.59999999999997</v>
      </c>
      <c r="W24" s="11">
        <v>433.2</v>
      </c>
      <c r="X24" s="11">
        <v>921.59999999999991</v>
      </c>
      <c r="Y24" s="11">
        <v>806.4</v>
      </c>
      <c r="Z24" s="11">
        <v>844.8</v>
      </c>
      <c r="AA24" s="11">
        <v>892.8</v>
      </c>
      <c r="AB24" s="11">
        <v>606</v>
      </c>
      <c r="AC24" s="11">
        <v>666</v>
      </c>
      <c r="AD24" s="11">
        <v>723.6</v>
      </c>
      <c r="AE24" s="11">
        <v>950.4</v>
      </c>
      <c r="AF24" s="11">
        <v>794.4</v>
      </c>
      <c r="AG24" s="11">
        <v>670.8</v>
      </c>
      <c r="AH24" s="11">
        <v>918</v>
      </c>
      <c r="AI24" s="11">
        <v>394.8</v>
      </c>
      <c r="AJ24" s="11">
        <v>420</v>
      </c>
      <c r="AK24" s="11">
        <v>218.4</v>
      </c>
      <c r="AL24" s="11">
        <v>128.4</v>
      </c>
      <c r="AM24" s="11">
        <v>794.4</v>
      </c>
      <c r="AN24" s="11">
        <v>420</v>
      </c>
      <c r="AO24" s="11">
        <v>514.79999999999995</v>
      </c>
      <c r="AP24" s="11">
        <v>882</v>
      </c>
      <c r="AQ24" s="11">
        <v>151.19999999999999</v>
      </c>
      <c r="AR24" s="11">
        <v>913.19999999999993</v>
      </c>
      <c r="AS24" s="11">
        <v>164.4</v>
      </c>
      <c r="AT24" s="11">
        <v>864</v>
      </c>
      <c r="AU24" s="11">
        <v>403.2</v>
      </c>
      <c r="AV24" s="11">
        <v>349.2</v>
      </c>
      <c r="AW24" s="11">
        <v>594</v>
      </c>
    </row>
    <row r="25" spans="1:49" x14ac:dyDescent="0.2">
      <c r="A25" s="5" t="s">
        <v>42</v>
      </c>
      <c r="B25" s="11">
        <v>824.4</v>
      </c>
      <c r="C25" s="11">
        <v>646.79999999999995</v>
      </c>
      <c r="D25" s="11">
        <v>786</v>
      </c>
      <c r="E25" s="11">
        <v>492</v>
      </c>
      <c r="F25" s="11">
        <v>565.19999999999993</v>
      </c>
      <c r="G25" s="11">
        <v>436.8</v>
      </c>
      <c r="H25" s="11">
        <v>640.79999999999995</v>
      </c>
      <c r="I25" s="11">
        <v>402</v>
      </c>
      <c r="J25" s="11">
        <v>676.8</v>
      </c>
      <c r="K25" s="11">
        <v>408</v>
      </c>
      <c r="L25" s="11">
        <v>693.6</v>
      </c>
      <c r="M25" s="11">
        <v>426</v>
      </c>
      <c r="N25" s="11">
        <v>379.2</v>
      </c>
      <c r="O25" s="11">
        <v>602.4</v>
      </c>
      <c r="P25" s="11">
        <v>562.79999999999995</v>
      </c>
      <c r="Q25" s="11">
        <v>740.4</v>
      </c>
      <c r="R25" s="11">
        <v>450</v>
      </c>
      <c r="S25" s="11">
        <v>748.8</v>
      </c>
      <c r="T25" s="11">
        <v>361.2</v>
      </c>
      <c r="U25" s="11">
        <v>411.59999999999997</v>
      </c>
      <c r="V25" s="11">
        <v>3787.2</v>
      </c>
      <c r="W25" s="11">
        <v>776.4</v>
      </c>
      <c r="X25" s="11">
        <v>652.79999999999995</v>
      </c>
      <c r="Y25" s="11">
        <v>728.4</v>
      </c>
      <c r="Z25" s="11">
        <v>772.8</v>
      </c>
      <c r="AA25" s="11">
        <v>700.8</v>
      </c>
      <c r="AB25" s="11">
        <v>450</v>
      </c>
      <c r="AC25" s="11">
        <v>801.6</v>
      </c>
      <c r="AD25" s="11">
        <v>393.59999999999997</v>
      </c>
      <c r="AE25" s="11">
        <v>678</v>
      </c>
      <c r="AF25" s="11">
        <v>526.79999999999995</v>
      </c>
      <c r="AG25" s="11">
        <v>812.4</v>
      </c>
      <c r="AH25" s="11">
        <v>603.6</v>
      </c>
      <c r="AI25" s="11">
        <v>373.2</v>
      </c>
      <c r="AJ25" s="11">
        <v>390</v>
      </c>
      <c r="AK25" s="11">
        <v>828</v>
      </c>
      <c r="AL25" s="11">
        <v>688.8</v>
      </c>
      <c r="AM25" s="11">
        <v>831.6</v>
      </c>
      <c r="AN25" s="11">
        <v>475.2</v>
      </c>
      <c r="AO25" s="11">
        <v>376.8</v>
      </c>
      <c r="AP25" s="11">
        <v>646.79999999999995</v>
      </c>
      <c r="AQ25" s="11">
        <v>727.19999999999993</v>
      </c>
      <c r="AR25" s="11">
        <v>645.6</v>
      </c>
      <c r="AS25" s="11">
        <v>751.19999999999993</v>
      </c>
      <c r="AT25" s="11">
        <v>739.19999999999993</v>
      </c>
      <c r="AU25" s="11">
        <v>745.19999999999993</v>
      </c>
      <c r="AV25" s="11">
        <v>739.19999999999993</v>
      </c>
      <c r="AW25" s="11">
        <v>792</v>
      </c>
    </row>
    <row r="26" spans="1:49" x14ac:dyDescent="0.2">
      <c r="A26" s="5" t="s">
        <v>43</v>
      </c>
      <c r="B26" s="11">
        <v>808.8</v>
      </c>
      <c r="C26" s="11">
        <v>382.8</v>
      </c>
      <c r="D26" s="11">
        <v>406.8</v>
      </c>
      <c r="E26" s="11">
        <v>826.8</v>
      </c>
      <c r="F26" s="11">
        <v>553.19999999999993</v>
      </c>
      <c r="G26" s="11">
        <v>481.2</v>
      </c>
      <c r="H26" s="11">
        <v>691.19999999999993</v>
      </c>
      <c r="I26" s="11">
        <v>658.8</v>
      </c>
      <c r="J26" s="11">
        <v>504</v>
      </c>
      <c r="K26" s="11">
        <v>825.6</v>
      </c>
      <c r="L26" s="11">
        <v>522</v>
      </c>
      <c r="M26" s="11">
        <v>837.6</v>
      </c>
      <c r="N26" s="11">
        <v>740.4</v>
      </c>
      <c r="O26" s="11">
        <v>507.59999999999997</v>
      </c>
      <c r="P26" s="11">
        <v>481.2</v>
      </c>
      <c r="Q26" s="11">
        <v>729.6</v>
      </c>
      <c r="R26" s="11">
        <v>721.19999999999993</v>
      </c>
      <c r="S26" s="11">
        <v>637.19999999999993</v>
      </c>
      <c r="T26" s="11">
        <v>639.6</v>
      </c>
      <c r="U26" s="11">
        <v>415.2</v>
      </c>
      <c r="V26" s="11">
        <v>658.8</v>
      </c>
      <c r="W26" s="11">
        <v>412.8</v>
      </c>
      <c r="X26" s="11">
        <v>493.2</v>
      </c>
      <c r="Y26" s="11">
        <v>4742.8</v>
      </c>
      <c r="Z26" s="11">
        <v>366</v>
      </c>
      <c r="AA26" s="11">
        <v>824.4</v>
      </c>
      <c r="AB26" s="11">
        <v>565.19999999999993</v>
      </c>
      <c r="AC26" s="11">
        <v>505.2</v>
      </c>
      <c r="AD26" s="11">
        <v>506.4</v>
      </c>
      <c r="AE26" s="11">
        <v>626.4</v>
      </c>
      <c r="AF26" s="11">
        <v>632.4</v>
      </c>
      <c r="AG26" s="11">
        <v>678</v>
      </c>
      <c r="AH26" s="11">
        <v>740.4</v>
      </c>
      <c r="AI26" s="11">
        <v>366</v>
      </c>
      <c r="AJ26" s="11">
        <v>529.19999999999993</v>
      </c>
      <c r="AK26" s="11">
        <v>432</v>
      </c>
      <c r="AL26" s="11">
        <v>838.8</v>
      </c>
      <c r="AM26" s="11">
        <v>465.59999999999997</v>
      </c>
      <c r="AN26" s="11">
        <v>730.8</v>
      </c>
      <c r="AO26" s="11">
        <v>363.59999999999997</v>
      </c>
      <c r="AP26" s="11">
        <v>696</v>
      </c>
      <c r="AQ26" s="11">
        <v>750</v>
      </c>
      <c r="AR26" s="11">
        <v>744</v>
      </c>
      <c r="AS26" s="11">
        <v>565.19999999999993</v>
      </c>
      <c r="AT26" s="11">
        <v>568.79999999999995</v>
      </c>
      <c r="AU26" s="11">
        <v>684</v>
      </c>
      <c r="AV26" s="11">
        <v>696</v>
      </c>
      <c r="AW26" s="11">
        <v>786</v>
      </c>
    </row>
    <row r="27" spans="1:49" x14ac:dyDescent="0.2">
      <c r="A27" s="5" t="s">
        <v>44</v>
      </c>
      <c r="B27" s="11">
        <v>700.8</v>
      </c>
      <c r="C27" s="11">
        <v>546</v>
      </c>
      <c r="D27" s="11">
        <v>399.59999999999997</v>
      </c>
      <c r="E27" s="11">
        <v>648</v>
      </c>
      <c r="F27" s="11">
        <v>501.59999999999997</v>
      </c>
      <c r="G27" s="11">
        <v>764.4</v>
      </c>
      <c r="H27" s="11">
        <v>525.6</v>
      </c>
      <c r="I27" s="11">
        <v>500.4</v>
      </c>
      <c r="J27" s="11">
        <v>604.79999999999995</v>
      </c>
      <c r="K27" s="11">
        <v>762</v>
      </c>
      <c r="L27" s="11">
        <v>391.2</v>
      </c>
      <c r="M27" s="11">
        <v>738</v>
      </c>
      <c r="N27" s="11">
        <v>627.6</v>
      </c>
      <c r="O27" s="11">
        <v>439.2</v>
      </c>
      <c r="P27" s="11">
        <v>387.59999999999997</v>
      </c>
      <c r="Q27" s="11">
        <v>822</v>
      </c>
      <c r="R27" s="11">
        <v>382.8</v>
      </c>
      <c r="S27" s="11">
        <v>486</v>
      </c>
      <c r="T27" s="11">
        <v>723.6</v>
      </c>
      <c r="U27" s="11">
        <v>568.79999999999995</v>
      </c>
      <c r="V27" s="11">
        <v>798</v>
      </c>
      <c r="W27" s="11">
        <v>380.4</v>
      </c>
      <c r="X27" s="11">
        <v>406.8</v>
      </c>
      <c r="Y27" s="11">
        <v>502.79999999999995</v>
      </c>
      <c r="Z27" s="11">
        <v>382.8</v>
      </c>
      <c r="AA27" s="11">
        <v>744</v>
      </c>
      <c r="AB27" s="11">
        <v>602.4</v>
      </c>
      <c r="AC27" s="11">
        <v>736.8</v>
      </c>
      <c r="AD27" s="11">
        <v>723.6</v>
      </c>
      <c r="AE27" s="11">
        <v>741.6</v>
      </c>
      <c r="AF27" s="11">
        <v>385.2</v>
      </c>
      <c r="AG27" s="11">
        <v>561.6</v>
      </c>
      <c r="AH27" s="11">
        <v>736.8</v>
      </c>
      <c r="AI27" s="11">
        <v>363.59999999999997</v>
      </c>
      <c r="AJ27" s="11">
        <v>721.19999999999993</v>
      </c>
      <c r="AK27" s="11">
        <v>440.4</v>
      </c>
      <c r="AL27" s="11">
        <v>656.4</v>
      </c>
      <c r="AM27" s="11">
        <v>571.19999999999993</v>
      </c>
      <c r="AN27" s="11">
        <v>684</v>
      </c>
      <c r="AO27" s="11">
        <v>790.8</v>
      </c>
      <c r="AP27" s="11">
        <v>568.79999999999995</v>
      </c>
      <c r="AQ27" s="11">
        <v>781.19999999999993</v>
      </c>
      <c r="AR27" s="11">
        <v>362.4</v>
      </c>
      <c r="AS27" s="11">
        <v>678</v>
      </c>
      <c r="AT27" s="11">
        <v>810</v>
      </c>
      <c r="AU27" s="11">
        <v>722.4</v>
      </c>
      <c r="AV27" s="11">
        <v>676.8</v>
      </c>
      <c r="AW27" s="11">
        <v>420</v>
      </c>
    </row>
    <row r="28" spans="1:49" s="4" customFormat="1" ht="13.5" thickBot="1" x14ac:dyDescent="0.25">
      <c r="A28" s="14" t="s">
        <v>75</v>
      </c>
      <c r="B28" s="25">
        <f>SUM(B10:B27)</f>
        <v>10647.599999999997</v>
      </c>
      <c r="C28" s="25">
        <f t="shared" ref="C28:AJ28" si="6">SUM(C10:C27)</f>
        <v>9421.2000000000007</v>
      </c>
      <c r="D28" s="25">
        <f t="shared" si="6"/>
        <v>9472.8000000000011</v>
      </c>
      <c r="E28" s="25">
        <f t="shared" si="6"/>
        <v>9961.1999999999971</v>
      </c>
      <c r="F28" s="25">
        <f t="shared" si="6"/>
        <v>8845.8000000000011</v>
      </c>
      <c r="G28" s="25">
        <f t="shared" si="6"/>
        <v>8302.7999999999993</v>
      </c>
      <c r="H28" s="25">
        <f t="shared" si="6"/>
        <v>9619.8000000000011</v>
      </c>
      <c r="I28" s="25">
        <f t="shared" si="6"/>
        <v>9091.1999999999989</v>
      </c>
      <c r="J28" s="25">
        <f t="shared" si="6"/>
        <v>8804.4000000000015</v>
      </c>
      <c r="K28" s="25">
        <f t="shared" si="6"/>
        <v>11203.800000000003</v>
      </c>
      <c r="L28" s="25">
        <f t="shared" si="6"/>
        <v>9779.4</v>
      </c>
      <c r="M28" s="25">
        <f t="shared" si="6"/>
        <v>10016.4</v>
      </c>
      <c r="N28" s="25">
        <f t="shared" si="6"/>
        <v>10591.800000000003</v>
      </c>
      <c r="O28" s="25">
        <f t="shared" si="6"/>
        <v>8996.4000000000015</v>
      </c>
      <c r="P28" s="25">
        <f t="shared" si="6"/>
        <v>7517.4</v>
      </c>
      <c r="Q28" s="25">
        <f t="shared" si="6"/>
        <v>10078.800000000001</v>
      </c>
      <c r="R28" s="25">
        <f t="shared" si="6"/>
        <v>10675.799999999997</v>
      </c>
      <c r="S28" s="25">
        <f t="shared" si="6"/>
        <v>9348.6</v>
      </c>
      <c r="T28" s="25">
        <f t="shared" si="6"/>
        <v>10847.4</v>
      </c>
      <c r="U28" s="25">
        <f t="shared" si="6"/>
        <v>8961</v>
      </c>
      <c r="V28" s="25">
        <f t="shared" si="6"/>
        <v>14121</v>
      </c>
      <c r="W28" s="25">
        <f t="shared" si="6"/>
        <v>9798.5999999999985</v>
      </c>
      <c r="X28" s="25">
        <f t="shared" si="6"/>
        <v>9692.3999999999978</v>
      </c>
      <c r="Y28" s="25">
        <f t="shared" si="6"/>
        <v>15054.999999999996</v>
      </c>
      <c r="Z28" s="25">
        <f t="shared" si="6"/>
        <v>9297.5999999999985</v>
      </c>
      <c r="AA28" s="25">
        <f t="shared" si="6"/>
        <v>11555.999999999996</v>
      </c>
      <c r="AB28" s="25">
        <f t="shared" si="6"/>
        <v>11442.6</v>
      </c>
      <c r="AC28" s="25">
        <f t="shared" si="6"/>
        <v>11020.2</v>
      </c>
      <c r="AD28" s="25">
        <f t="shared" si="6"/>
        <v>9565.1999999999989</v>
      </c>
      <c r="AE28" s="25">
        <f t="shared" si="6"/>
        <v>10468.799999999999</v>
      </c>
      <c r="AF28" s="25">
        <f t="shared" si="6"/>
        <v>9850.7999999999993</v>
      </c>
      <c r="AG28" s="25">
        <f t="shared" si="6"/>
        <v>11292.6</v>
      </c>
      <c r="AH28" s="25">
        <f t="shared" si="6"/>
        <v>10105.799999999999</v>
      </c>
      <c r="AI28" s="25">
        <f t="shared" si="6"/>
        <v>9643.2000000000007</v>
      </c>
      <c r="AJ28" s="25">
        <f t="shared" si="6"/>
        <v>8474.4</v>
      </c>
      <c r="AK28" s="25">
        <f t="shared" ref="AK28:AW28" si="7">SUM(AK10:AK27)</f>
        <v>9649.8000000000011</v>
      </c>
      <c r="AL28" s="25">
        <f t="shared" si="7"/>
        <v>9923.3999999999978</v>
      </c>
      <c r="AM28" s="25">
        <f t="shared" si="7"/>
        <v>10090.800000000001</v>
      </c>
      <c r="AN28" s="25">
        <f t="shared" si="7"/>
        <v>9421.7999999999975</v>
      </c>
      <c r="AO28" s="25">
        <f t="shared" si="7"/>
        <v>10073.999999999998</v>
      </c>
      <c r="AP28" s="25">
        <f t="shared" si="7"/>
        <v>9873</v>
      </c>
      <c r="AQ28" s="25">
        <f t="shared" si="7"/>
        <v>9935.4</v>
      </c>
      <c r="AR28" s="25">
        <f t="shared" si="7"/>
        <v>10312.799999999999</v>
      </c>
      <c r="AS28" s="25">
        <f t="shared" si="7"/>
        <v>9516</v>
      </c>
      <c r="AT28" s="25">
        <f t="shared" si="7"/>
        <v>10913.4</v>
      </c>
      <c r="AU28" s="25">
        <f t="shared" si="7"/>
        <v>10710</v>
      </c>
      <c r="AV28" s="25">
        <f t="shared" si="7"/>
        <v>9912.6</v>
      </c>
      <c r="AW28" s="25">
        <f t="shared" si="7"/>
        <v>10069.799999999999</v>
      </c>
    </row>
    <row r="29" spans="1:49" s="4" customFormat="1" ht="14.25" thickTop="1" thickBot="1" x14ac:dyDescent="0.25">
      <c r="A29" s="15" t="s">
        <v>76</v>
      </c>
      <c r="B29" s="26">
        <f t="shared" ref="B29:AJ29" si="8">+B8-B28</f>
        <v>3990.3900000000031</v>
      </c>
      <c r="C29" s="26">
        <f t="shared" si="8"/>
        <v>5337.6300000000028</v>
      </c>
      <c r="D29" s="26">
        <f t="shared" si="8"/>
        <v>7117.4400000000041</v>
      </c>
      <c r="E29" s="26">
        <f t="shared" si="8"/>
        <v>9928.5400000000081</v>
      </c>
      <c r="F29" s="26">
        <f t="shared" si="8"/>
        <v>8184.5100000000075</v>
      </c>
      <c r="G29" s="26">
        <f t="shared" si="8"/>
        <v>9339.5200000000077</v>
      </c>
      <c r="H29" s="26">
        <f t="shared" si="8"/>
        <v>10188.650000000007</v>
      </c>
      <c r="I29" s="26">
        <f t="shared" si="8"/>
        <v>8872.1300000000101</v>
      </c>
      <c r="J29" s="26">
        <f t="shared" si="8"/>
        <v>7866.1800000000076</v>
      </c>
      <c r="K29" s="26">
        <f t="shared" si="8"/>
        <v>4439.0500000000047</v>
      </c>
      <c r="L29" s="26">
        <f t="shared" si="8"/>
        <v>6597.4200000000055</v>
      </c>
      <c r="M29" s="26">
        <f t="shared" si="8"/>
        <v>6957.6900000000041</v>
      </c>
      <c r="N29" s="26">
        <f t="shared" si="8"/>
        <v>6844.3100000000013</v>
      </c>
      <c r="O29" s="26">
        <f t="shared" si="8"/>
        <v>8382.91</v>
      </c>
      <c r="P29" s="26">
        <f t="shared" si="8"/>
        <v>8698.8200000000015</v>
      </c>
      <c r="Q29" s="26">
        <f t="shared" si="8"/>
        <v>9230.6200000000008</v>
      </c>
      <c r="R29" s="26">
        <f t="shared" si="8"/>
        <v>12023.520000000002</v>
      </c>
      <c r="S29" s="26">
        <f t="shared" si="8"/>
        <v>14828.51</v>
      </c>
      <c r="T29" s="26">
        <f t="shared" si="8"/>
        <v>11573.37</v>
      </c>
      <c r="U29" s="26">
        <f t="shared" si="8"/>
        <v>10701.39</v>
      </c>
      <c r="V29" s="26">
        <f t="shared" si="8"/>
        <v>8639.1999999999971</v>
      </c>
      <c r="W29" s="26">
        <f t="shared" si="8"/>
        <v>8761.2699999999968</v>
      </c>
      <c r="X29" s="26">
        <f t="shared" si="8"/>
        <v>8285.25</v>
      </c>
      <c r="Y29" s="26">
        <f t="shared" si="8"/>
        <v>1846.1700000000019</v>
      </c>
      <c r="Z29" s="26">
        <f t="shared" si="8"/>
        <v>1544.3900000000031</v>
      </c>
      <c r="AA29" s="26">
        <f t="shared" si="8"/>
        <v>309.38000000000648</v>
      </c>
      <c r="AB29" s="26">
        <f t="shared" si="8"/>
        <v>-2591.5399999999936</v>
      </c>
      <c r="AC29" s="26">
        <f t="shared" si="8"/>
        <v>-5335.5899999999947</v>
      </c>
      <c r="AD29" s="26">
        <f t="shared" si="8"/>
        <v>-3770.2499999999927</v>
      </c>
      <c r="AE29" s="26">
        <f t="shared" si="8"/>
        <v>-2701.9099999999926</v>
      </c>
      <c r="AF29" s="26">
        <f t="shared" si="8"/>
        <v>-1794.1399999999921</v>
      </c>
      <c r="AG29" s="26">
        <f t="shared" si="8"/>
        <v>-2831.9499999999916</v>
      </c>
      <c r="AH29" s="26">
        <f t="shared" si="8"/>
        <v>-288.36999999998989</v>
      </c>
      <c r="AI29" s="26">
        <f t="shared" si="8"/>
        <v>703.30000000000837</v>
      </c>
      <c r="AJ29" s="26">
        <f t="shared" si="8"/>
        <v>-850.13999999999123</v>
      </c>
      <c r="AK29" s="26">
        <f t="shared" ref="AK29:AW29" si="9">+AK8-AK28</f>
        <v>1680.0600000000068</v>
      </c>
      <c r="AL29" s="26">
        <f t="shared" si="9"/>
        <v>2507.9200000000092</v>
      </c>
      <c r="AM29" s="26">
        <f t="shared" si="9"/>
        <v>4052.0626000000084</v>
      </c>
      <c r="AN29" s="26">
        <f t="shared" si="9"/>
        <v>3050.3146260000121</v>
      </c>
      <c r="AO29" s="26">
        <f t="shared" si="9"/>
        <v>5004.9071722600147</v>
      </c>
      <c r="AP29" s="26">
        <f t="shared" si="9"/>
        <v>5804.4756439826142</v>
      </c>
      <c r="AQ29" s="26">
        <f t="shared" si="9"/>
        <v>5067.0598004224412</v>
      </c>
      <c r="AR29" s="26">
        <f t="shared" si="9"/>
        <v>4842.1037984266659</v>
      </c>
      <c r="AS29" s="26">
        <f t="shared" si="9"/>
        <v>5243.2562364109326</v>
      </c>
      <c r="AT29" s="26">
        <f t="shared" si="9"/>
        <v>1712.7701987750424</v>
      </c>
      <c r="AU29" s="26">
        <f t="shared" si="9"/>
        <v>-479.09669923720685</v>
      </c>
      <c r="AV29" s="26">
        <f t="shared" si="9"/>
        <v>1505.1177337704212</v>
      </c>
      <c r="AW29" s="26">
        <f t="shared" si="9"/>
        <v>391.28031110812663</v>
      </c>
    </row>
    <row r="30" spans="1:49" x14ac:dyDescent="0.2">
      <c r="A30" s="17" t="s">
        <v>45</v>
      </c>
    </row>
    <row r="31" spans="1:49" x14ac:dyDescent="0.2">
      <c r="A31" s="5" t="s">
        <v>8</v>
      </c>
      <c r="B31" s="1">
        <v>5007</v>
      </c>
      <c r="C31" s="1">
        <v>6748</v>
      </c>
      <c r="D31" s="1">
        <v>6923</v>
      </c>
      <c r="E31" s="1">
        <v>5358</v>
      </c>
      <c r="F31" s="1">
        <v>4120</v>
      </c>
      <c r="G31" s="1">
        <v>5392</v>
      </c>
      <c r="H31" s="1">
        <v>4812</v>
      </c>
      <c r="I31" s="1">
        <v>4457</v>
      </c>
      <c r="J31" s="1">
        <v>4080</v>
      </c>
      <c r="K31" s="1">
        <v>5502</v>
      </c>
      <c r="L31" s="1">
        <v>6688</v>
      </c>
      <c r="M31" s="1">
        <v>5376</v>
      </c>
      <c r="N31" s="1">
        <v>6884</v>
      </c>
      <c r="O31" s="1">
        <v>5133</v>
      </c>
      <c r="P31" s="1">
        <v>5765</v>
      </c>
      <c r="Q31" s="1">
        <v>5471</v>
      </c>
      <c r="R31" s="1">
        <v>6571</v>
      </c>
      <c r="S31" s="1">
        <v>6243</v>
      </c>
      <c r="T31" s="1">
        <v>4975</v>
      </c>
      <c r="U31" s="1">
        <v>4475</v>
      </c>
      <c r="V31" s="1">
        <v>6182</v>
      </c>
      <c r="W31" s="1">
        <v>6936</v>
      </c>
      <c r="X31" s="1">
        <v>4592</v>
      </c>
      <c r="Y31" s="1">
        <v>6509</v>
      </c>
      <c r="Z31" s="1">
        <v>6734</v>
      </c>
      <c r="AA31" s="1">
        <v>4428</v>
      </c>
      <c r="AB31" s="1">
        <v>4165</v>
      </c>
      <c r="AC31" s="1">
        <v>6776</v>
      </c>
      <c r="AD31" s="1">
        <v>6532</v>
      </c>
      <c r="AE31" s="1">
        <v>4241</v>
      </c>
      <c r="AF31" s="1">
        <v>5323</v>
      </c>
      <c r="AG31" s="1">
        <v>5780</v>
      </c>
      <c r="AH31" s="1">
        <v>5188</v>
      </c>
      <c r="AI31" s="1">
        <v>4347</v>
      </c>
      <c r="AJ31" s="1">
        <v>6503</v>
      </c>
      <c r="AK31" s="1">
        <v>5026</v>
      </c>
      <c r="AL31" s="1">
        <v>6802</v>
      </c>
      <c r="AM31" s="1">
        <v>4398</v>
      </c>
      <c r="AN31" s="1">
        <v>6248</v>
      </c>
      <c r="AO31" s="1">
        <v>5672</v>
      </c>
      <c r="AP31" s="1">
        <v>6761</v>
      </c>
      <c r="AQ31" s="1">
        <v>4374</v>
      </c>
      <c r="AR31" s="1">
        <v>6269</v>
      </c>
      <c r="AS31" s="1">
        <v>5903</v>
      </c>
      <c r="AT31" s="1">
        <v>6853</v>
      </c>
      <c r="AU31" s="1">
        <v>4153</v>
      </c>
      <c r="AV31" s="1">
        <v>5543</v>
      </c>
      <c r="AW31" s="1">
        <v>4513</v>
      </c>
    </row>
    <row r="32" spans="1:49" x14ac:dyDescent="0.2">
      <c r="A32" s="5" t="s">
        <v>9</v>
      </c>
      <c r="B32" s="1">
        <v>6204</v>
      </c>
      <c r="C32" s="1">
        <v>5782</v>
      </c>
      <c r="D32" s="1">
        <v>5976</v>
      </c>
      <c r="E32" s="1">
        <v>3786</v>
      </c>
      <c r="F32" s="1">
        <v>4927</v>
      </c>
      <c r="G32" s="1">
        <v>5990</v>
      </c>
      <c r="H32" s="1">
        <v>5741</v>
      </c>
      <c r="I32" s="1">
        <v>5221</v>
      </c>
      <c r="J32" s="1">
        <v>3017</v>
      </c>
      <c r="K32" s="1">
        <v>4966</v>
      </c>
      <c r="L32" s="1">
        <v>3140</v>
      </c>
      <c r="M32" s="1">
        <v>6894</v>
      </c>
      <c r="N32" s="1">
        <v>5450</v>
      </c>
      <c r="O32" s="1">
        <v>5445</v>
      </c>
      <c r="P32" s="1">
        <v>6630</v>
      </c>
      <c r="Q32" s="1">
        <v>6207</v>
      </c>
      <c r="R32" s="1">
        <v>3412</v>
      </c>
      <c r="S32" s="1">
        <v>4723</v>
      </c>
      <c r="T32" s="1">
        <v>4089</v>
      </c>
      <c r="U32" s="1">
        <v>4923</v>
      </c>
      <c r="V32" s="1">
        <v>4700</v>
      </c>
      <c r="W32" s="1">
        <v>3183</v>
      </c>
      <c r="X32" s="1">
        <v>6767</v>
      </c>
      <c r="Y32" s="1">
        <v>4122</v>
      </c>
      <c r="Z32" s="1">
        <v>5383</v>
      </c>
      <c r="AA32" s="1">
        <v>6359</v>
      </c>
      <c r="AB32" s="1">
        <v>5692</v>
      </c>
      <c r="AC32" s="1">
        <v>3856</v>
      </c>
      <c r="AD32" s="1">
        <v>5000</v>
      </c>
      <c r="AE32" s="1">
        <v>6196</v>
      </c>
      <c r="AF32" s="1">
        <v>4200</v>
      </c>
      <c r="AG32" s="1">
        <v>5495</v>
      </c>
      <c r="AH32" s="1">
        <v>6555</v>
      </c>
      <c r="AI32" s="1">
        <v>6263</v>
      </c>
      <c r="AJ32" s="1">
        <v>5350</v>
      </c>
      <c r="AK32" s="1">
        <v>4606</v>
      </c>
      <c r="AL32" s="1">
        <v>6859</v>
      </c>
      <c r="AM32" s="1">
        <v>4352</v>
      </c>
      <c r="AN32" s="1">
        <v>3545</v>
      </c>
      <c r="AO32" s="1">
        <v>6031</v>
      </c>
      <c r="AP32" s="1">
        <v>6371</v>
      </c>
      <c r="AQ32" s="1">
        <v>3699</v>
      </c>
      <c r="AR32" s="1">
        <v>5738</v>
      </c>
      <c r="AS32" s="1">
        <v>5662</v>
      </c>
      <c r="AT32" s="1">
        <v>5725</v>
      </c>
      <c r="AU32" s="1">
        <v>5583</v>
      </c>
      <c r="AV32" s="1">
        <v>6009</v>
      </c>
      <c r="AW32" s="1">
        <v>3932</v>
      </c>
    </row>
    <row r="33" spans="1:49" x14ac:dyDescent="0.2">
      <c r="A33" s="5" t="s">
        <v>10</v>
      </c>
      <c r="B33" s="1">
        <v>5314</v>
      </c>
      <c r="C33" s="1">
        <v>3852</v>
      </c>
      <c r="D33" s="1">
        <v>5297</v>
      </c>
      <c r="E33" s="1">
        <v>3230</v>
      </c>
      <c r="F33" s="1">
        <v>3161</v>
      </c>
      <c r="G33" s="1">
        <v>4367</v>
      </c>
      <c r="H33" s="1">
        <v>3792</v>
      </c>
      <c r="I33" s="1">
        <v>6360</v>
      </c>
      <c r="J33" s="1">
        <v>3671</v>
      </c>
      <c r="K33" s="1">
        <v>4777</v>
      </c>
      <c r="L33" s="1">
        <v>7000</v>
      </c>
      <c r="M33" s="1">
        <v>3154</v>
      </c>
      <c r="N33" s="1">
        <v>6076</v>
      </c>
      <c r="O33" s="1">
        <v>5931</v>
      </c>
      <c r="P33" s="1">
        <v>5367</v>
      </c>
      <c r="Q33" s="1">
        <v>6316</v>
      </c>
      <c r="R33" s="1">
        <v>4081</v>
      </c>
      <c r="S33" s="1">
        <v>3980</v>
      </c>
      <c r="T33" s="1">
        <v>5914</v>
      </c>
      <c r="U33" s="1">
        <v>3722</v>
      </c>
      <c r="V33" s="1">
        <v>4581</v>
      </c>
      <c r="W33" s="1">
        <v>3435</v>
      </c>
      <c r="X33" s="1">
        <v>3787</v>
      </c>
      <c r="Y33" s="1">
        <v>6959</v>
      </c>
      <c r="Z33" s="1">
        <v>6148</v>
      </c>
      <c r="AA33" s="1">
        <v>6165</v>
      </c>
      <c r="AB33" s="1">
        <v>3657</v>
      </c>
      <c r="AC33" s="1">
        <v>4246</v>
      </c>
      <c r="AD33" s="1">
        <v>3410</v>
      </c>
      <c r="AE33" s="1">
        <v>6584</v>
      </c>
      <c r="AF33" s="1">
        <v>6191</v>
      </c>
      <c r="AG33" s="1">
        <v>6313</v>
      </c>
      <c r="AH33" s="1">
        <v>4885</v>
      </c>
      <c r="AI33" s="1">
        <v>6454</v>
      </c>
      <c r="AJ33" s="1">
        <v>3583</v>
      </c>
      <c r="AK33" s="1">
        <v>6018</v>
      </c>
      <c r="AL33" s="1">
        <v>4006</v>
      </c>
      <c r="AM33" s="1">
        <v>5638</v>
      </c>
      <c r="AN33" s="1">
        <v>6648</v>
      </c>
      <c r="AO33" s="1">
        <v>6103</v>
      </c>
      <c r="AP33" s="1">
        <v>5559</v>
      </c>
      <c r="AQ33" s="1">
        <v>6243</v>
      </c>
      <c r="AR33" s="1">
        <v>6551</v>
      </c>
      <c r="AS33" s="1">
        <v>4022</v>
      </c>
      <c r="AT33" s="1">
        <v>6668</v>
      </c>
      <c r="AU33" s="1">
        <v>4482</v>
      </c>
      <c r="AV33" s="1">
        <v>4661</v>
      </c>
      <c r="AW33" s="1">
        <v>6764</v>
      </c>
    </row>
    <row r="34" spans="1:49" x14ac:dyDescent="0.2">
      <c r="A34" s="5" t="s">
        <v>11</v>
      </c>
      <c r="B34" s="1">
        <v>5269</v>
      </c>
      <c r="C34" s="1">
        <v>5806</v>
      </c>
      <c r="D34" s="1">
        <v>3571</v>
      </c>
      <c r="E34" s="1">
        <v>3780</v>
      </c>
      <c r="F34" s="1">
        <v>4780</v>
      </c>
      <c r="G34" s="1">
        <v>3533</v>
      </c>
      <c r="H34" s="1">
        <v>6782</v>
      </c>
      <c r="I34" s="1">
        <v>3367</v>
      </c>
      <c r="J34" s="1">
        <v>3182</v>
      </c>
      <c r="K34" s="1">
        <v>4380</v>
      </c>
      <c r="L34" s="1">
        <v>4596</v>
      </c>
      <c r="M34" s="1">
        <v>3232</v>
      </c>
      <c r="N34" s="1">
        <v>4020</v>
      </c>
      <c r="O34" s="1">
        <v>4603</v>
      </c>
      <c r="P34" s="1">
        <v>5873</v>
      </c>
      <c r="Q34" s="1">
        <v>5764</v>
      </c>
      <c r="R34" s="1">
        <v>3270</v>
      </c>
      <c r="S34" s="1">
        <v>5425</v>
      </c>
      <c r="T34" s="1">
        <v>5558</v>
      </c>
      <c r="U34" s="1">
        <v>6460</v>
      </c>
      <c r="V34" s="1">
        <v>4970</v>
      </c>
      <c r="W34" s="1">
        <v>5177</v>
      </c>
      <c r="X34" s="1">
        <v>3718</v>
      </c>
      <c r="Y34" s="1">
        <v>4701</v>
      </c>
      <c r="Z34" s="1">
        <v>6037</v>
      </c>
      <c r="AA34" s="1">
        <v>3806</v>
      </c>
      <c r="AB34" s="1">
        <v>4026</v>
      </c>
      <c r="AC34" s="1">
        <v>4644</v>
      </c>
      <c r="AD34" s="1">
        <v>5096</v>
      </c>
      <c r="AE34" s="1">
        <v>3077</v>
      </c>
      <c r="AF34" s="1">
        <v>3620</v>
      </c>
      <c r="AG34" s="1">
        <v>4934</v>
      </c>
      <c r="AH34" s="1">
        <v>6882</v>
      </c>
      <c r="AI34" s="1">
        <v>5182</v>
      </c>
      <c r="AJ34" s="1">
        <v>5570</v>
      </c>
      <c r="AK34" s="1">
        <v>3080</v>
      </c>
      <c r="AL34" s="1">
        <v>5070</v>
      </c>
      <c r="AM34" s="1">
        <v>4364</v>
      </c>
      <c r="AN34" s="1">
        <v>4716</v>
      </c>
      <c r="AO34" s="1">
        <v>4059</v>
      </c>
      <c r="AP34" s="1">
        <v>6323</v>
      </c>
      <c r="AQ34" s="1">
        <v>6939</v>
      </c>
      <c r="AR34" s="1">
        <v>5964</v>
      </c>
      <c r="AS34" s="1">
        <v>4365</v>
      </c>
      <c r="AT34" s="1">
        <v>6070</v>
      </c>
      <c r="AU34" s="1">
        <v>3581</v>
      </c>
      <c r="AV34" s="1">
        <v>4200</v>
      </c>
      <c r="AW34" s="1">
        <v>5952</v>
      </c>
    </row>
    <row r="35" spans="1:49" x14ac:dyDescent="0.2">
      <c r="A35" s="5" t="s">
        <v>12</v>
      </c>
      <c r="B35" s="1">
        <v>5863</v>
      </c>
      <c r="C35" s="1">
        <v>5132</v>
      </c>
      <c r="D35" s="1">
        <v>3837</v>
      </c>
      <c r="E35" s="1">
        <v>6905</v>
      </c>
      <c r="F35" s="1">
        <v>5694</v>
      </c>
      <c r="G35" s="1">
        <v>5460</v>
      </c>
      <c r="H35" s="1">
        <v>5647</v>
      </c>
      <c r="I35" s="1">
        <v>5306</v>
      </c>
      <c r="J35" s="1">
        <v>6045</v>
      </c>
      <c r="K35" s="1">
        <v>5848</v>
      </c>
      <c r="L35" s="1">
        <v>5469</v>
      </c>
      <c r="M35" s="1">
        <v>4085</v>
      </c>
      <c r="N35" s="1">
        <v>6400</v>
      </c>
      <c r="O35" s="1">
        <v>4893</v>
      </c>
      <c r="P35" s="1">
        <v>6955</v>
      </c>
      <c r="Q35" s="1">
        <v>4586</v>
      </c>
      <c r="R35" s="1">
        <v>4461</v>
      </c>
      <c r="S35" s="1">
        <v>6826</v>
      </c>
      <c r="T35" s="1">
        <v>6465</v>
      </c>
      <c r="U35" s="1">
        <v>6133</v>
      </c>
      <c r="V35" s="1">
        <v>4634</v>
      </c>
      <c r="W35" s="1">
        <v>3366</v>
      </c>
      <c r="X35" s="1">
        <v>6486</v>
      </c>
      <c r="Y35" s="1">
        <v>5474</v>
      </c>
      <c r="Z35" s="1">
        <v>5330</v>
      </c>
      <c r="AA35" s="1">
        <v>3521</v>
      </c>
      <c r="AB35" s="1">
        <v>3133</v>
      </c>
      <c r="AC35" s="1">
        <v>3647</v>
      </c>
      <c r="AD35" s="1">
        <v>3540</v>
      </c>
      <c r="AE35" s="1">
        <v>5514</v>
      </c>
      <c r="AF35" s="1">
        <v>3423</v>
      </c>
      <c r="AG35" s="1">
        <v>4249</v>
      </c>
      <c r="AH35" s="1">
        <v>5282</v>
      </c>
      <c r="AI35" s="1">
        <v>6715</v>
      </c>
      <c r="AJ35" s="1">
        <v>4737</v>
      </c>
      <c r="AK35" s="1">
        <v>3465</v>
      </c>
      <c r="AL35" s="1">
        <v>6325</v>
      </c>
      <c r="AM35" s="1">
        <v>3695</v>
      </c>
      <c r="AN35" s="1">
        <v>3838</v>
      </c>
      <c r="AO35" s="1">
        <v>5289</v>
      </c>
      <c r="AP35" s="1">
        <v>3951</v>
      </c>
      <c r="AQ35" s="1">
        <v>4892</v>
      </c>
      <c r="AR35" s="1">
        <v>5630</v>
      </c>
      <c r="AS35" s="1">
        <v>6380</v>
      </c>
      <c r="AT35" s="1">
        <v>3230</v>
      </c>
      <c r="AU35" s="1">
        <v>4987</v>
      </c>
      <c r="AV35" s="1">
        <v>3428</v>
      </c>
      <c r="AW35" s="1">
        <v>4698</v>
      </c>
    </row>
    <row r="36" spans="1:49" x14ac:dyDescent="0.2">
      <c r="A36" s="5" t="s">
        <v>13</v>
      </c>
      <c r="B36" s="1">
        <v>4637</v>
      </c>
      <c r="C36" s="1">
        <v>6314</v>
      </c>
      <c r="D36" s="1">
        <v>4262</v>
      </c>
      <c r="E36" s="1">
        <v>5181</v>
      </c>
      <c r="F36" s="1">
        <v>4179</v>
      </c>
      <c r="G36" s="1">
        <v>3679</v>
      </c>
      <c r="H36" s="1">
        <v>3136</v>
      </c>
      <c r="I36" s="1">
        <v>5538</v>
      </c>
      <c r="J36" s="1">
        <v>4436</v>
      </c>
      <c r="K36" s="1">
        <v>3592</v>
      </c>
      <c r="L36" s="1">
        <v>5645</v>
      </c>
      <c r="M36" s="1">
        <v>5337</v>
      </c>
      <c r="N36" s="1">
        <v>4584</v>
      </c>
      <c r="O36" s="1">
        <v>5147</v>
      </c>
      <c r="P36" s="1">
        <v>4210</v>
      </c>
      <c r="Q36" s="1">
        <v>5840</v>
      </c>
      <c r="R36" s="1">
        <v>6342</v>
      </c>
      <c r="S36" s="1">
        <v>4744</v>
      </c>
      <c r="T36" s="1">
        <v>4712</v>
      </c>
      <c r="U36" s="1">
        <v>5697</v>
      </c>
      <c r="V36" s="1">
        <v>3326</v>
      </c>
      <c r="W36" s="1">
        <v>4392</v>
      </c>
      <c r="X36" s="1">
        <v>5116</v>
      </c>
      <c r="Y36" s="1">
        <v>5889</v>
      </c>
      <c r="Z36" s="1">
        <v>5981</v>
      </c>
      <c r="AA36" s="1">
        <v>3083</v>
      </c>
      <c r="AB36" s="1">
        <v>4205</v>
      </c>
      <c r="AC36" s="1">
        <v>4433</v>
      </c>
      <c r="AD36" s="1">
        <v>5587</v>
      </c>
      <c r="AE36" s="1">
        <v>4667</v>
      </c>
      <c r="AF36" s="1">
        <v>4576</v>
      </c>
      <c r="AG36" s="1">
        <v>4384</v>
      </c>
      <c r="AH36" s="1">
        <v>3737</v>
      </c>
      <c r="AI36" s="1">
        <v>5422</v>
      </c>
      <c r="AJ36" s="1">
        <v>3321</v>
      </c>
      <c r="AK36" s="1">
        <v>3482</v>
      </c>
      <c r="AL36" s="1">
        <v>3114</v>
      </c>
      <c r="AM36" s="1">
        <v>3057</v>
      </c>
      <c r="AN36" s="1">
        <v>3820</v>
      </c>
      <c r="AO36" s="1">
        <v>4409</v>
      </c>
      <c r="AP36" s="1">
        <v>3564</v>
      </c>
      <c r="AQ36" s="1">
        <v>4956</v>
      </c>
      <c r="AR36" s="1">
        <v>6621</v>
      </c>
      <c r="AS36" s="1">
        <v>4679</v>
      </c>
      <c r="AT36" s="1">
        <v>3636</v>
      </c>
      <c r="AU36" s="1">
        <v>4876</v>
      </c>
      <c r="AV36" s="1">
        <v>5134</v>
      </c>
      <c r="AW36" s="1">
        <v>6286</v>
      </c>
    </row>
  </sheetData>
  <phoneticPr fontId="3" type="noConversion"/>
  <pageMargins left="0.25" right="0.25" top="0.5" bottom="0.5" header="0.5" footer="0.5"/>
  <pageSetup scale="90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39"/>
  <sheetViews>
    <sheetView topLeftCell="A28" workbookViewId="0">
      <pane xSplit="1" topLeftCell="B1" activePane="topRight" state="frozen"/>
      <selection pane="topRight" activeCell="C16" sqref="C16"/>
    </sheetView>
  </sheetViews>
  <sheetFormatPr defaultColWidth="9.33203125" defaultRowHeight="12.75" x14ac:dyDescent="0.2"/>
  <cols>
    <col min="1" max="1" width="43.6640625" style="1" customWidth="1"/>
    <col min="2" max="13" width="10.83203125" style="1" customWidth="1"/>
    <col min="14" max="36" width="10.33203125" style="1" bestFit="1" customWidth="1"/>
    <col min="37" max="16384" width="9.33203125" style="1"/>
  </cols>
  <sheetData>
    <row r="1" spans="1:49" x14ac:dyDescent="0.2">
      <c r="A1" s="20" t="s">
        <v>46</v>
      </c>
      <c r="B1" s="21">
        <v>43101</v>
      </c>
    </row>
    <row r="3" spans="1:49" s="58" customFormat="1" x14ac:dyDescent="0.2">
      <c r="A3" s="8"/>
      <c r="B3" s="59">
        <v>42736</v>
      </c>
      <c r="C3" s="59">
        <f>EDATE(B3,1)</f>
        <v>42767</v>
      </c>
      <c r="D3" s="59">
        <f t="shared" ref="D3:AW3" si="0">EDATE(C3,1)</f>
        <v>42795</v>
      </c>
      <c r="E3" s="59">
        <f t="shared" si="0"/>
        <v>42826</v>
      </c>
      <c r="F3" s="59">
        <f t="shared" si="0"/>
        <v>42856</v>
      </c>
      <c r="G3" s="59">
        <f t="shared" si="0"/>
        <v>42887</v>
      </c>
      <c r="H3" s="59">
        <f t="shared" si="0"/>
        <v>42917</v>
      </c>
      <c r="I3" s="59">
        <f t="shared" si="0"/>
        <v>42948</v>
      </c>
      <c r="J3" s="59">
        <f t="shared" si="0"/>
        <v>42979</v>
      </c>
      <c r="K3" s="59">
        <f t="shared" si="0"/>
        <v>43009</v>
      </c>
      <c r="L3" s="59">
        <f t="shared" si="0"/>
        <v>43040</v>
      </c>
      <c r="M3" s="59">
        <f t="shared" si="0"/>
        <v>43070</v>
      </c>
      <c r="N3" s="59">
        <f t="shared" si="0"/>
        <v>43101</v>
      </c>
      <c r="O3" s="59">
        <f t="shared" si="0"/>
        <v>43132</v>
      </c>
      <c r="P3" s="59">
        <f t="shared" si="0"/>
        <v>43160</v>
      </c>
      <c r="Q3" s="59">
        <f t="shared" si="0"/>
        <v>43191</v>
      </c>
      <c r="R3" s="59">
        <f t="shared" si="0"/>
        <v>43221</v>
      </c>
      <c r="S3" s="59">
        <f t="shared" si="0"/>
        <v>43252</v>
      </c>
      <c r="T3" s="59">
        <f t="shared" si="0"/>
        <v>43282</v>
      </c>
      <c r="U3" s="59">
        <f t="shared" si="0"/>
        <v>43313</v>
      </c>
      <c r="V3" s="59">
        <f t="shared" si="0"/>
        <v>43344</v>
      </c>
      <c r="W3" s="59">
        <f t="shared" si="0"/>
        <v>43374</v>
      </c>
      <c r="X3" s="59">
        <f t="shared" si="0"/>
        <v>43405</v>
      </c>
      <c r="Y3" s="59">
        <f t="shared" si="0"/>
        <v>43435</v>
      </c>
      <c r="Z3" s="59">
        <f t="shared" si="0"/>
        <v>43466</v>
      </c>
      <c r="AA3" s="59">
        <f t="shared" si="0"/>
        <v>43497</v>
      </c>
      <c r="AB3" s="59">
        <f t="shared" si="0"/>
        <v>43525</v>
      </c>
      <c r="AC3" s="59">
        <f t="shared" si="0"/>
        <v>43556</v>
      </c>
      <c r="AD3" s="59">
        <f t="shared" si="0"/>
        <v>43586</v>
      </c>
      <c r="AE3" s="59">
        <f t="shared" si="0"/>
        <v>43617</v>
      </c>
      <c r="AF3" s="59">
        <f t="shared" si="0"/>
        <v>43647</v>
      </c>
      <c r="AG3" s="59">
        <f t="shared" si="0"/>
        <v>43678</v>
      </c>
      <c r="AH3" s="59">
        <f t="shared" si="0"/>
        <v>43709</v>
      </c>
      <c r="AI3" s="59">
        <f t="shared" si="0"/>
        <v>43739</v>
      </c>
      <c r="AJ3" s="59">
        <f t="shared" si="0"/>
        <v>43770</v>
      </c>
      <c r="AK3" s="59">
        <f t="shared" si="0"/>
        <v>43800</v>
      </c>
      <c r="AL3" s="59">
        <f t="shared" si="0"/>
        <v>43831</v>
      </c>
      <c r="AM3" s="59">
        <f t="shared" si="0"/>
        <v>43862</v>
      </c>
      <c r="AN3" s="59">
        <f t="shared" si="0"/>
        <v>43891</v>
      </c>
      <c r="AO3" s="59">
        <f t="shared" si="0"/>
        <v>43922</v>
      </c>
      <c r="AP3" s="59">
        <f t="shared" si="0"/>
        <v>43952</v>
      </c>
      <c r="AQ3" s="59">
        <f t="shared" si="0"/>
        <v>43983</v>
      </c>
      <c r="AR3" s="59">
        <f t="shared" si="0"/>
        <v>44013</v>
      </c>
      <c r="AS3" s="59">
        <f t="shared" si="0"/>
        <v>44044</v>
      </c>
      <c r="AT3" s="59">
        <f t="shared" si="0"/>
        <v>44075</v>
      </c>
      <c r="AU3" s="59">
        <f t="shared" si="0"/>
        <v>44105</v>
      </c>
      <c r="AV3" s="59">
        <f t="shared" si="0"/>
        <v>44136</v>
      </c>
      <c r="AW3" s="59">
        <f t="shared" si="0"/>
        <v>44166</v>
      </c>
    </row>
    <row r="4" spans="1:49" s="8" customFormat="1" ht="13.5" thickBot="1" x14ac:dyDescent="0.25">
      <c r="A4" s="12"/>
      <c r="B4" s="12" t="str">
        <f>IF(B3&lt;$B$1,"Thực tế","Kế hoạch")</f>
        <v>Thực tế</v>
      </c>
      <c r="C4" s="12" t="str">
        <f t="shared" ref="C4:AJ4" si="1">IF(C3&lt;$B$1,"Thực tế","Kế hoạch")</f>
        <v>Thực tế</v>
      </c>
      <c r="D4" s="12" t="str">
        <f t="shared" si="1"/>
        <v>Thực tế</v>
      </c>
      <c r="E4" s="12" t="str">
        <f t="shared" si="1"/>
        <v>Thực tế</v>
      </c>
      <c r="F4" s="12" t="str">
        <f t="shared" si="1"/>
        <v>Thực tế</v>
      </c>
      <c r="G4" s="12" t="str">
        <f t="shared" si="1"/>
        <v>Thực tế</v>
      </c>
      <c r="H4" s="12" t="str">
        <f t="shared" si="1"/>
        <v>Thực tế</v>
      </c>
      <c r="I4" s="12" t="str">
        <f t="shared" si="1"/>
        <v>Thực tế</v>
      </c>
      <c r="J4" s="12" t="str">
        <f t="shared" si="1"/>
        <v>Thực tế</v>
      </c>
      <c r="K4" s="12" t="str">
        <f t="shared" si="1"/>
        <v>Thực tế</v>
      </c>
      <c r="L4" s="12" t="str">
        <f t="shared" si="1"/>
        <v>Thực tế</v>
      </c>
      <c r="M4" s="12" t="str">
        <f t="shared" si="1"/>
        <v>Thực tế</v>
      </c>
      <c r="N4" s="45" t="str">
        <f t="shared" si="1"/>
        <v>Kế hoạch</v>
      </c>
      <c r="O4" s="12" t="str">
        <f t="shared" si="1"/>
        <v>Kế hoạch</v>
      </c>
      <c r="P4" s="12" t="str">
        <f t="shared" si="1"/>
        <v>Kế hoạch</v>
      </c>
      <c r="Q4" s="12" t="str">
        <f t="shared" si="1"/>
        <v>Kế hoạch</v>
      </c>
      <c r="R4" s="12" t="str">
        <f t="shared" si="1"/>
        <v>Kế hoạch</v>
      </c>
      <c r="S4" s="12" t="str">
        <f t="shared" si="1"/>
        <v>Kế hoạch</v>
      </c>
      <c r="T4" s="12" t="str">
        <f t="shared" si="1"/>
        <v>Kế hoạch</v>
      </c>
      <c r="U4" s="12" t="str">
        <f t="shared" si="1"/>
        <v>Kế hoạch</v>
      </c>
      <c r="V4" s="12" t="str">
        <f t="shared" si="1"/>
        <v>Kế hoạch</v>
      </c>
      <c r="W4" s="12" t="str">
        <f t="shared" si="1"/>
        <v>Kế hoạch</v>
      </c>
      <c r="X4" s="12" t="str">
        <f t="shared" si="1"/>
        <v>Kế hoạch</v>
      </c>
      <c r="Y4" s="12" t="str">
        <f t="shared" si="1"/>
        <v>Kế hoạch</v>
      </c>
      <c r="Z4" s="12" t="str">
        <f t="shared" si="1"/>
        <v>Kế hoạch</v>
      </c>
      <c r="AA4" s="12" t="str">
        <f t="shared" si="1"/>
        <v>Kế hoạch</v>
      </c>
      <c r="AB4" s="12" t="str">
        <f t="shared" si="1"/>
        <v>Kế hoạch</v>
      </c>
      <c r="AC4" s="12" t="str">
        <f t="shared" si="1"/>
        <v>Kế hoạch</v>
      </c>
      <c r="AD4" s="12" t="str">
        <f t="shared" si="1"/>
        <v>Kế hoạch</v>
      </c>
      <c r="AE4" s="12" t="str">
        <f t="shared" si="1"/>
        <v>Kế hoạch</v>
      </c>
      <c r="AF4" s="12" t="str">
        <f t="shared" si="1"/>
        <v>Kế hoạch</v>
      </c>
      <c r="AG4" s="12" t="str">
        <f t="shared" si="1"/>
        <v>Kế hoạch</v>
      </c>
      <c r="AH4" s="12" t="str">
        <f t="shared" si="1"/>
        <v>Kế hoạch</v>
      </c>
      <c r="AI4" s="12" t="str">
        <f t="shared" si="1"/>
        <v>Kế hoạch</v>
      </c>
      <c r="AJ4" s="12" t="str">
        <f t="shared" si="1"/>
        <v>Kế hoạch</v>
      </c>
      <c r="AK4" s="12" t="str">
        <f t="shared" ref="AK4:AW4" si="2">IF(AK3&lt;$B$1,"Thực tế","Kế hoạch")</f>
        <v>Kế hoạch</v>
      </c>
      <c r="AL4" s="12" t="str">
        <f t="shared" si="2"/>
        <v>Kế hoạch</v>
      </c>
      <c r="AM4" s="12" t="str">
        <f t="shared" si="2"/>
        <v>Kế hoạch</v>
      </c>
      <c r="AN4" s="12" t="str">
        <f t="shared" si="2"/>
        <v>Kế hoạch</v>
      </c>
      <c r="AO4" s="12" t="str">
        <f t="shared" si="2"/>
        <v>Kế hoạch</v>
      </c>
      <c r="AP4" s="12" t="str">
        <f t="shared" si="2"/>
        <v>Kế hoạch</v>
      </c>
      <c r="AQ4" s="12" t="str">
        <f t="shared" si="2"/>
        <v>Kế hoạch</v>
      </c>
      <c r="AR4" s="12" t="str">
        <f t="shared" si="2"/>
        <v>Kế hoạch</v>
      </c>
      <c r="AS4" s="12" t="str">
        <f t="shared" si="2"/>
        <v>Kế hoạch</v>
      </c>
      <c r="AT4" s="12" t="str">
        <f t="shared" si="2"/>
        <v>Kế hoạch</v>
      </c>
      <c r="AU4" s="12" t="str">
        <f t="shared" si="2"/>
        <v>Kế hoạch</v>
      </c>
      <c r="AV4" s="12" t="str">
        <f t="shared" si="2"/>
        <v>Kế hoạch</v>
      </c>
      <c r="AW4" s="12" t="str">
        <f t="shared" si="2"/>
        <v>Kế hoạch</v>
      </c>
    </row>
    <row r="5" spans="1:49" x14ac:dyDescent="0.2">
      <c r="A5" s="2" t="s">
        <v>6</v>
      </c>
      <c r="B5" s="11">
        <f>KH!B2</f>
        <v>1207</v>
      </c>
      <c r="C5" s="11">
        <f>B32</f>
        <v>5608.3724999999995</v>
      </c>
      <c r="D5" s="11">
        <f t="shared" ref="D5:AW5" si="3">C32</f>
        <v>5708.9849999999969</v>
      </c>
      <c r="E5" s="11">
        <f t="shared" si="3"/>
        <v>6506.8849999999966</v>
      </c>
      <c r="F5" s="11">
        <f t="shared" si="3"/>
        <v>11264.167499999996</v>
      </c>
      <c r="G5" s="11">
        <f t="shared" si="3"/>
        <v>8531.5574999999972</v>
      </c>
      <c r="H5" s="11">
        <f t="shared" si="3"/>
        <v>11229.479999999994</v>
      </c>
      <c r="I5" s="11">
        <f t="shared" si="3"/>
        <v>11646.904999999995</v>
      </c>
      <c r="J5" s="11">
        <f t="shared" si="3"/>
        <v>11084.144999999995</v>
      </c>
      <c r="K5" s="11">
        <f t="shared" si="3"/>
        <v>8310.0074999999961</v>
      </c>
      <c r="L5" s="11">
        <f t="shared" si="3"/>
        <v>9373.5324999999957</v>
      </c>
      <c r="M5" s="11">
        <f t="shared" si="3"/>
        <v>11194.967499999995</v>
      </c>
      <c r="N5" s="11">
        <f t="shared" si="3"/>
        <v>11637.722499999993</v>
      </c>
      <c r="O5" s="11">
        <f t="shared" si="3"/>
        <v>11524.342499999992</v>
      </c>
      <c r="P5" s="11">
        <f t="shared" si="3"/>
        <v>13062.94249999999</v>
      </c>
      <c r="Q5" s="11">
        <f t="shared" si="3"/>
        <v>13378.852499999992</v>
      </c>
      <c r="R5" s="11">
        <f t="shared" si="3"/>
        <v>13910.652499999991</v>
      </c>
      <c r="S5" s="11">
        <f t="shared" si="3"/>
        <v>16703.552499999998</v>
      </c>
      <c r="T5" s="11">
        <f t="shared" si="3"/>
        <v>19508.542499999996</v>
      </c>
      <c r="U5" s="11">
        <f t="shared" si="3"/>
        <v>16253.402499999998</v>
      </c>
      <c r="V5" s="11">
        <f t="shared" si="3"/>
        <v>15381.422500000001</v>
      </c>
      <c r="W5" s="11">
        <f t="shared" si="3"/>
        <v>13319.232499999998</v>
      </c>
      <c r="X5" s="11">
        <f t="shared" si="3"/>
        <v>13441.302499999998</v>
      </c>
      <c r="Y5" s="11">
        <f t="shared" si="3"/>
        <v>12965.282500000001</v>
      </c>
      <c r="Z5" s="11">
        <f t="shared" si="3"/>
        <v>6526.2025000000031</v>
      </c>
      <c r="AA5" s="11">
        <f t="shared" si="3"/>
        <v>6224.4225000000042</v>
      </c>
      <c r="AB5" s="11">
        <f t="shared" si="3"/>
        <v>4989.4125000000095</v>
      </c>
      <c r="AC5" s="11">
        <f t="shared" si="3"/>
        <v>2088.4925000000094</v>
      </c>
      <c r="AD5" s="11">
        <f t="shared" si="3"/>
        <v>-655.55749999999171</v>
      </c>
      <c r="AE5" s="11">
        <f t="shared" si="3"/>
        <v>909.78250000001026</v>
      </c>
      <c r="AF5" s="11">
        <f t="shared" si="3"/>
        <v>1978.1225000000104</v>
      </c>
      <c r="AG5" s="11">
        <f t="shared" si="3"/>
        <v>2885.8925000000108</v>
      </c>
      <c r="AH5" s="11">
        <f t="shared" si="3"/>
        <v>1848.0825000000114</v>
      </c>
      <c r="AI5" s="11">
        <f t="shared" si="3"/>
        <v>4391.6625000000131</v>
      </c>
      <c r="AJ5" s="11">
        <f t="shared" si="3"/>
        <v>5383.3325000000114</v>
      </c>
      <c r="AK5" s="11">
        <f t="shared" si="3"/>
        <v>3829.8925000000108</v>
      </c>
      <c r="AL5" s="11">
        <f t="shared" si="3"/>
        <v>6360.0925000000097</v>
      </c>
      <c r="AM5" s="11">
        <f t="shared" si="3"/>
        <v>7187.9525000000103</v>
      </c>
      <c r="AN5" s="11">
        <f t="shared" si="3"/>
        <v>8732.0951000000077</v>
      </c>
      <c r="AO5" s="11">
        <f t="shared" si="3"/>
        <v>7730.3471260000133</v>
      </c>
      <c r="AP5" s="11">
        <f t="shared" si="3"/>
        <v>9684.9396722600159</v>
      </c>
      <c r="AQ5" s="11">
        <f t="shared" si="3"/>
        <v>10484.508143982617</v>
      </c>
      <c r="AR5" s="11">
        <f t="shared" si="3"/>
        <v>9747.0923004224442</v>
      </c>
      <c r="AS5" s="11">
        <f t="shared" si="3"/>
        <v>9522.1362984266707</v>
      </c>
      <c r="AT5" s="11">
        <f t="shared" si="3"/>
        <v>9923.2887364109374</v>
      </c>
      <c r="AU5" s="11">
        <f t="shared" si="3"/>
        <v>6392.8026987750472</v>
      </c>
      <c r="AV5" s="11">
        <f t="shared" si="3"/>
        <v>4200.935800762798</v>
      </c>
      <c r="AW5" s="11">
        <f t="shared" si="3"/>
        <v>6185.150233770426</v>
      </c>
    </row>
    <row r="6" spans="1:49" x14ac:dyDescent="0.2">
      <c r="A6" s="4" t="s">
        <v>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x14ac:dyDescent="0.2">
      <c r="A7" s="5" t="s">
        <v>48</v>
      </c>
      <c r="B7" s="11">
        <v>4512</v>
      </c>
      <c r="C7" s="11">
        <v>2436</v>
      </c>
      <c r="D7" s="11">
        <v>2713</v>
      </c>
      <c r="E7" s="11">
        <v>3786</v>
      </c>
      <c r="F7" s="11">
        <v>2421</v>
      </c>
      <c r="G7" s="11">
        <v>4284</v>
      </c>
      <c r="H7" s="11">
        <v>4485</v>
      </c>
      <c r="I7" s="11">
        <v>2692</v>
      </c>
      <c r="J7" s="11">
        <v>3433</v>
      </c>
      <c r="K7" s="11">
        <v>3856</v>
      </c>
      <c r="L7" s="11">
        <v>3931</v>
      </c>
      <c r="M7" s="11">
        <v>3559</v>
      </c>
      <c r="N7" s="11">
        <f>KH!N4</f>
        <v>2872.08</v>
      </c>
      <c r="O7" s="11">
        <f>KH!O4</f>
        <v>3559.5</v>
      </c>
      <c r="P7" s="11">
        <f>KH!P4</f>
        <v>2601</v>
      </c>
      <c r="Q7" s="11">
        <f>KH!Q4</f>
        <v>1603.18</v>
      </c>
      <c r="R7" s="11">
        <f>KH!R4</f>
        <v>4168.8999999999996</v>
      </c>
      <c r="S7" s="11">
        <f>KH!S4</f>
        <v>4397.49</v>
      </c>
      <c r="T7" s="11">
        <f>KH!T4</f>
        <v>1909.2</v>
      </c>
      <c r="U7" s="11">
        <f>KH!U4</f>
        <v>2918</v>
      </c>
      <c r="V7" s="11">
        <f>KH!V4</f>
        <v>5310.41</v>
      </c>
      <c r="W7" s="11">
        <f>KH!W4</f>
        <v>2367.85</v>
      </c>
      <c r="X7" s="11">
        <f>KH!X4</f>
        <v>3572.03</v>
      </c>
      <c r="Y7" s="11">
        <f>KH!Y4</f>
        <v>3065.04</v>
      </c>
      <c r="Z7" s="11">
        <f>KH!Z4</f>
        <v>2459.8000000000002</v>
      </c>
      <c r="AA7" s="11">
        <f>KH!AA4</f>
        <v>3029.23</v>
      </c>
      <c r="AB7" s="11">
        <f>KH!AB4</f>
        <v>2317.44</v>
      </c>
      <c r="AC7" s="11">
        <f>KH!AC4</f>
        <v>3135.75</v>
      </c>
      <c r="AD7" s="11">
        <f>KH!AD4</f>
        <v>4192.8</v>
      </c>
      <c r="AE7" s="11">
        <f>KH!AE4</f>
        <v>4884.8999999999996</v>
      </c>
      <c r="AF7" s="11">
        <f>KH!AF4</f>
        <v>2418.71</v>
      </c>
      <c r="AG7" s="11">
        <f>KH!AG4</f>
        <v>3737</v>
      </c>
      <c r="AH7" s="11">
        <f>KH!AH4</f>
        <v>4071.59</v>
      </c>
      <c r="AI7" s="11">
        <f>KH!AI4</f>
        <v>3153.15</v>
      </c>
      <c r="AJ7" s="11">
        <f>KH!AJ4</f>
        <v>1856.52</v>
      </c>
      <c r="AK7" s="11">
        <f>KH!AK4</f>
        <v>4226</v>
      </c>
      <c r="AL7" s="11">
        <f>KH!AL4</f>
        <v>4268.26</v>
      </c>
      <c r="AM7" s="11">
        <f>KH!AM4</f>
        <v>4310.9426000000003</v>
      </c>
      <c r="AN7" s="11">
        <f>KH!AN4</f>
        <v>4354.0520260000003</v>
      </c>
      <c r="AO7" s="11">
        <f>KH!AO4</f>
        <v>4397.5925462600007</v>
      </c>
      <c r="AP7" s="11">
        <f>KH!AP4</f>
        <v>4441.5684717226004</v>
      </c>
      <c r="AQ7" s="11">
        <f>KH!AQ4</f>
        <v>4485.9841564398266</v>
      </c>
      <c r="AR7" s="11">
        <f>KH!AR4</f>
        <v>4530.8439980042249</v>
      </c>
      <c r="AS7" s="11">
        <f>KH!AS4</f>
        <v>4576.1524379842667</v>
      </c>
      <c r="AT7" s="11">
        <f>KH!AT4</f>
        <v>4621.9139623641095</v>
      </c>
      <c r="AU7" s="11">
        <f>KH!AU4</f>
        <v>4668.1331019877507</v>
      </c>
      <c r="AV7" s="11">
        <f>KH!AV4</f>
        <v>4714.8144330076284</v>
      </c>
      <c r="AW7" s="11">
        <f>KH!AW4</f>
        <v>4761.9625773377047</v>
      </c>
    </row>
    <row r="8" spans="1:49" x14ac:dyDescent="0.2">
      <c r="A8" s="5" t="s">
        <v>49</v>
      </c>
      <c r="B8" s="11">
        <v>4697</v>
      </c>
      <c r="C8" s="11">
        <v>4644</v>
      </c>
      <c r="D8" s="11">
        <v>4915</v>
      </c>
      <c r="E8" s="11">
        <v>4068</v>
      </c>
      <c r="F8" s="11">
        <v>3370</v>
      </c>
      <c r="G8" s="11">
        <v>3343</v>
      </c>
      <c r="H8" s="11">
        <v>3046</v>
      </c>
      <c r="I8" s="11">
        <v>3244</v>
      </c>
      <c r="J8" s="11">
        <v>2156</v>
      </c>
      <c r="K8" s="11">
        <v>3596</v>
      </c>
      <c r="L8" s="11">
        <v>4674</v>
      </c>
      <c r="M8" s="11">
        <v>2707</v>
      </c>
      <c r="N8" s="11">
        <f>KH!N5</f>
        <v>3392.62</v>
      </c>
      <c r="O8" s="11">
        <f>KH!O5</f>
        <v>3709.4</v>
      </c>
      <c r="P8" s="11">
        <f>KH!P5</f>
        <v>2881.18</v>
      </c>
      <c r="Q8" s="11">
        <f>KH!Q5</f>
        <v>5451.21</v>
      </c>
      <c r="R8" s="11">
        <f>KH!R5</f>
        <v>4230.5200000000004</v>
      </c>
      <c r="S8" s="11">
        <f>KH!S5</f>
        <v>2675.52</v>
      </c>
      <c r="T8" s="11">
        <f>KH!T5</f>
        <v>2731.2</v>
      </c>
      <c r="U8" s="11">
        <f>KH!U5</f>
        <v>2215.1999999999998</v>
      </c>
      <c r="V8" s="11">
        <f>KH!V5</f>
        <v>3851.18</v>
      </c>
      <c r="W8" s="11">
        <f>KH!W5</f>
        <v>2700.72</v>
      </c>
      <c r="X8" s="11">
        <f>KH!X5</f>
        <v>3029.76</v>
      </c>
      <c r="Y8" s="11">
        <f>KH!Y5</f>
        <v>3364.08</v>
      </c>
      <c r="Z8" s="11">
        <f>KH!Z5</f>
        <v>1656.72</v>
      </c>
      <c r="AA8" s="11">
        <f>KH!AA5</f>
        <v>3077.76</v>
      </c>
      <c r="AB8" s="11">
        <f>KH!AB5</f>
        <v>2123.02</v>
      </c>
      <c r="AC8" s="11">
        <f>KH!AC5</f>
        <v>3164</v>
      </c>
      <c r="AD8" s="11">
        <f>KH!AD5</f>
        <v>2574.7399999999998</v>
      </c>
      <c r="AE8" s="11">
        <f>KH!AE5</f>
        <v>4008.9</v>
      </c>
      <c r="AF8" s="11">
        <f>KH!AF5</f>
        <v>5898</v>
      </c>
      <c r="AG8" s="11">
        <f>KH!AG5</f>
        <v>3102.84</v>
      </c>
      <c r="AH8" s="11">
        <f>KH!AH5</f>
        <v>3513.49</v>
      </c>
      <c r="AI8" s="11">
        <f>KH!AI5</f>
        <v>2430.8200000000002</v>
      </c>
      <c r="AJ8" s="11">
        <f>KH!AJ5</f>
        <v>2951.64</v>
      </c>
      <c r="AK8" s="11">
        <f>KH!AK5</f>
        <v>4731</v>
      </c>
      <c r="AL8" s="11">
        <f>KH!AL5</f>
        <v>3908</v>
      </c>
      <c r="AM8" s="11">
        <f>KH!AM5</f>
        <v>4158</v>
      </c>
      <c r="AN8" s="11">
        <f>KH!AN5</f>
        <v>2207</v>
      </c>
      <c r="AO8" s="11">
        <f>KH!AO5</f>
        <v>2709</v>
      </c>
      <c r="AP8" s="11">
        <f>KH!AP5</f>
        <v>4913</v>
      </c>
      <c r="AQ8" s="11">
        <f>KH!AQ5</f>
        <v>2656</v>
      </c>
      <c r="AR8" s="11">
        <f>KH!AR5</f>
        <v>2682</v>
      </c>
      <c r="AS8" s="11">
        <f>KH!AS5</f>
        <v>1459</v>
      </c>
      <c r="AT8" s="11">
        <f>KH!AT5</f>
        <v>1508</v>
      </c>
      <c r="AU8" s="11">
        <f>KH!AU5</f>
        <v>1458</v>
      </c>
      <c r="AV8" s="11">
        <f>KH!AV5</f>
        <v>3313</v>
      </c>
      <c r="AW8" s="11">
        <f>KH!AW5</f>
        <v>2064</v>
      </c>
    </row>
    <row r="9" spans="1:49" x14ac:dyDescent="0.2">
      <c r="A9" s="5" t="s">
        <v>50</v>
      </c>
      <c r="B9" s="11">
        <v>4560</v>
      </c>
      <c r="C9" s="11">
        <v>2148</v>
      </c>
      <c r="D9" s="11">
        <v>2433</v>
      </c>
      <c r="E9" s="11">
        <v>4975</v>
      </c>
      <c r="F9" s="11">
        <v>2174</v>
      </c>
      <c r="G9" s="11">
        <v>4658</v>
      </c>
      <c r="H9" s="11">
        <v>3010</v>
      </c>
      <c r="I9" s="11">
        <v>3194</v>
      </c>
      <c r="J9" s="11">
        <v>2670</v>
      </c>
      <c r="K9" s="11">
        <v>2557</v>
      </c>
      <c r="L9" s="11">
        <v>3407</v>
      </c>
      <c r="M9" s="11">
        <v>3046</v>
      </c>
      <c r="N9" s="11">
        <f>KH!N6</f>
        <v>4213.72</v>
      </c>
      <c r="O9" s="11">
        <f>KH!O6</f>
        <v>3266.1</v>
      </c>
      <c r="P9" s="11">
        <f>KH!P6</f>
        <v>2351.13</v>
      </c>
      <c r="Q9" s="11">
        <f>KH!Q6</f>
        <v>3556.21</v>
      </c>
      <c r="R9" s="11">
        <f>KH!R6</f>
        <v>5069.28</v>
      </c>
      <c r="S9" s="11">
        <f>KH!S6</f>
        <v>5080.58</v>
      </c>
      <c r="T9" s="11">
        <f>KH!T6</f>
        <v>2951.86</v>
      </c>
      <c r="U9" s="11">
        <f>KH!U6</f>
        <v>2955.82</v>
      </c>
      <c r="V9" s="11">
        <f>KH!V6</f>
        <v>2897.22</v>
      </c>
      <c r="W9" s="11">
        <f>KH!W6</f>
        <v>4852.1000000000004</v>
      </c>
      <c r="X9" s="11">
        <f>KH!X6</f>
        <v>2614.59</v>
      </c>
      <c r="Y9" s="11">
        <f>KH!Y6</f>
        <v>2186.8000000000002</v>
      </c>
      <c r="Z9" s="11">
        <f>KH!Z6</f>
        <v>4879.3</v>
      </c>
      <c r="AA9" s="11">
        <f>KH!AA6</f>
        <v>4214</v>
      </c>
      <c r="AB9" s="11">
        <f>KH!AB6</f>
        <v>4101.22</v>
      </c>
      <c r="AC9" s="11">
        <f>KH!AC6</f>
        <v>1976.4</v>
      </c>
      <c r="AD9" s="11">
        <f>KH!AD6</f>
        <v>4363</v>
      </c>
      <c r="AE9" s="11">
        <f>KH!AE6</f>
        <v>2643.34</v>
      </c>
      <c r="AF9" s="11">
        <f>KH!AF6</f>
        <v>2441.86</v>
      </c>
      <c r="AG9" s="11">
        <f>KH!AG6</f>
        <v>3414.95</v>
      </c>
      <c r="AH9" s="11">
        <f>KH!AH6</f>
        <v>5064.3</v>
      </c>
      <c r="AI9" s="11">
        <f>KH!AI6</f>
        <v>5050.8999999999996</v>
      </c>
      <c r="AJ9" s="11">
        <f>KH!AJ6</f>
        <v>2112.8000000000002</v>
      </c>
      <c r="AK9" s="11">
        <f>KH!AK6</f>
        <v>3223</v>
      </c>
      <c r="AL9" s="11">
        <f>KH!AL6</f>
        <v>2575</v>
      </c>
      <c r="AM9" s="11">
        <f>KH!AM6</f>
        <v>3166</v>
      </c>
      <c r="AN9" s="11">
        <f>KH!AN6</f>
        <v>1859</v>
      </c>
      <c r="AO9" s="11">
        <f>KH!AO6</f>
        <v>4922</v>
      </c>
      <c r="AP9" s="11">
        <f>KH!AP6</f>
        <v>1318</v>
      </c>
      <c r="AQ9" s="11">
        <f>KH!AQ6</f>
        <v>2056</v>
      </c>
      <c r="AR9" s="11">
        <f>KH!AR6</f>
        <v>2875</v>
      </c>
      <c r="AS9" s="11">
        <f>KH!AS6</f>
        <v>3882</v>
      </c>
      <c r="AT9" s="11">
        <f>KH!AT6</f>
        <v>1253</v>
      </c>
      <c r="AU9" s="11">
        <f>KH!AU6</f>
        <v>2392</v>
      </c>
      <c r="AV9" s="11">
        <f>KH!AV6</f>
        <v>3869</v>
      </c>
      <c r="AW9" s="11">
        <f>KH!AW6</f>
        <v>2130</v>
      </c>
    </row>
    <row r="10" spans="1:49" s="4" customFormat="1" ht="13.5" thickBot="1" x14ac:dyDescent="0.25">
      <c r="A10" s="6" t="s">
        <v>72</v>
      </c>
      <c r="B10" s="22">
        <f t="shared" ref="B10:M10" si="4">SUM(B7:B9)</f>
        <v>13769</v>
      </c>
      <c r="C10" s="22">
        <f t="shared" si="4"/>
        <v>9228</v>
      </c>
      <c r="D10" s="22">
        <f t="shared" si="4"/>
        <v>10061</v>
      </c>
      <c r="E10" s="22">
        <f t="shared" si="4"/>
        <v>12829</v>
      </c>
      <c r="F10" s="22">
        <f t="shared" si="4"/>
        <v>7965</v>
      </c>
      <c r="G10" s="22">
        <f t="shared" si="4"/>
        <v>12285</v>
      </c>
      <c r="H10" s="22">
        <f t="shared" si="4"/>
        <v>10541</v>
      </c>
      <c r="I10" s="22">
        <f t="shared" si="4"/>
        <v>9130</v>
      </c>
      <c r="J10" s="22">
        <f t="shared" si="4"/>
        <v>8259</v>
      </c>
      <c r="K10" s="22">
        <f t="shared" si="4"/>
        <v>10009</v>
      </c>
      <c r="L10" s="22">
        <f t="shared" si="4"/>
        <v>12012</v>
      </c>
      <c r="M10" s="22">
        <f t="shared" si="4"/>
        <v>9312</v>
      </c>
      <c r="N10" s="22">
        <f>KH!N7</f>
        <v>10478.42</v>
      </c>
      <c r="O10" s="22">
        <f>KH!O7</f>
        <v>10535</v>
      </c>
      <c r="P10" s="22">
        <f>KH!P7</f>
        <v>7833.31</v>
      </c>
      <c r="Q10" s="22">
        <f>KH!Q7</f>
        <v>10610.6</v>
      </c>
      <c r="R10" s="22">
        <f>KH!R7</f>
        <v>13468.7</v>
      </c>
      <c r="S10" s="22">
        <f>KH!S7</f>
        <v>12153.59</v>
      </c>
      <c r="T10" s="22">
        <f>KH!T7</f>
        <v>7592.26</v>
      </c>
      <c r="U10" s="22">
        <f>KH!U7</f>
        <v>8089.02</v>
      </c>
      <c r="V10" s="22">
        <f>KH!V7</f>
        <v>12058.81</v>
      </c>
      <c r="W10" s="22">
        <f>KH!W7</f>
        <v>9920.67</v>
      </c>
      <c r="X10" s="22">
        <f>KH!X7</f>
        <v>9216.380000000001</v>
      </c>
      <c r="Y10" s="22">
        <f>KH!Y7</f>
        <v>8615.92</v>
      </c>
      <c r="Z10" s="22">
        <f>KH!Z7</f>
        <v>8995.82</v>
      </c>
      <c r="AA10" s="22">
        <f>KH!AA7</f>
        <v>10320.99</v>
      </c>
      <c r="AB10" s="22">
        <f>KH!AB7</f>
        <v>8541.68</v>
      </c>
      <c r="AC10" s="22">
        <f>KH!AC7</f>
        <v>8276.15</v>
      </c>
      <c r="AD10" s="22">
        <f>KH!AD7</f>
        <v>11130.54</v>
      </c>
      <c r="AE10" s="22">
        <f>KH!AE7</f>
        <v>11537.14</v>
      </c>
      <c r="AF10" s="22">
        <f>KH!AF7</f>
        <v>10758.57</v>
      </c>
      <c r="AG10" s="22">
        <f>KH!AG7</f>
        <v>10254.790000000001</v>
      </c>
      <c r="AH10" s="22">
        <f>KH!AH7</f>
        <v>12649.380000000001</v>
      </c>
      <c r="AI10" s="22">
        <f>KH!AI7</f>
        <v>10634.869999999999</v>
      </c>
      <c r="AJ10" s="22">
        <f>KH!AJ7</f>
        <v>6920.96</v>
      </c>
      <c r="AK10" s="22">
        <f>KH!AK7</f>
        <v>12180</v>
      </c>
      <c r="AL10" s="22">
        <f>KH!AL7</f>
        <v>10751.26</v>
      </c>
      <c r="AM10" s="22">
        <f>KH!AM7</f>
        <v>11634.9426</v>
      </c>
      <c r="AN10" s="22">
        <f>KH!AN7</f>
        <v>8420.0520260000012</v>
      </c>
      <c r="AO10" s="22">
        <f>KH!AO7</f>
        <v>12028.592546260001</v>
      </c>
      <c r="AP10" s="22">
        <f>KH!AP7</f>
        <v>10672.568471722599</v>
      </c>
      <c r="AQ10" s="22">
        <f>KH!AQ7</f>
        <v>9197.9841564398266</v>
      </c>
      <c r="AR10" s="22">
        <f>KH!AR7</f>
        <v>10087.843998004224</v>
      </c>
      <c r="AS10" s="22">
        <f>KH!AS7</f>
        <v>9917.1524379842667</v>
      </c>
      <c r="AT10" s="22">
        <f>KH!AT7</f>
        <v>7382.9139623641095</v>
      </c>
      <c r="AU10" s="22">
        <f>KH!AU7</f>
        <v>8518.1331019877507</v>
      </c>
      <c r="AV10" s="22">
        <f>KH!AV7</f>
        <v>11896.814433007628</v>
      </c>
      <c r="AW10" s="22">
        <f>KH!AW7</f>
        <v>8955.9625773377047</v>
      </c>
    </row>
    <row r="11" spans="1:49" ht="14.25" thickTop="1" thickBot="1" x14ac:dyDescent="0.25">
      <c r="A11" s="7" t="s">
        <v>73</v>
      </c>
      <c r="B11" s="13">
        <f>+B5+B10</f>
        <v>14976</v>
      </c>
      <c r="C11" s="13">
        <f t="shared" ref="C11:M11" si="5">+C5+C10</f>
        <v>14836.372499999999</v>
      </c>
      <c r="D11" s="13">
        <f t="shared" si="5"/>
        <v>15769.984999999997</v>
      </c>
      <c r="E11" s="13">
        <f t="shared" si="5"/>
        <v>19335.884999999995</v>
      </c>
      <c r="F11" s="13">
        <f t="shared" si="5"/>
        <v>19229.167499999996</v>
      </c>
      <c r="G11" s="13">
        <f t="shared" si="5"/>
        <v>20816.557499999995</v>
      </c>
      <c r="H11" s="13">
        <f t="shared" si="5"/>
        <v>21770.479999999996</v>
      </c>
      <c r="I11" s="13">
        <f t="shared" si="5"/>
        <v>20776.904999999995</v>
      </c>
      <c r="J11" s="13">
        <f t="shared" si="5"/>
        <v>19343.144999999997</v>
      </c>
      <c r="K11" s="13">
        <f t="shared" si="5"/>
        <v>18319.007499999996</v>
      </c>
      <c r="L11" s="13">
        <f t="shared" si="5"/>
        <v>21385.532499999994</v>
      </c>
      <c r="M11" s="13">
        <f t="shared" si="5"/>
        <v>20506.967499999995</v>
      </c>
      <c r="N11" s="13">
        <f t="shared" ref="N11:AJ11" si="6">+N5+N10</f>
        <v>22116.142499999994</v>
      </c>
      <c r="O11" s="13">
        <f t="shared" si="6"/>
        <v>22059.342499999992</v>
      </c>
      <c r="P11" s="13">
        <f t="shared" si="6"/>
        <v>20896.252499999991</v>
      </c>
      <c r="Q11" s="13">
        <f t="shared" si="6"/>
        <v>23989.452499999992</v>
      </c>
      <c r="R11" s="13">
        <f t="shared" si="6"/>
        <v>27379.352499999994</v>
      </c>
      <c r="S11" s="13">
        <f t="shared" si="6"/>
        <v>28857.142499999998</v>
      </c>
      <c r="T11" s="13">
        <f t="shared" si="6"/>
        <v>27100.802499999998</v>
      </c>
      <c r="U11" s="13">
        <f t="shared" si="6"/>
        <v>24342.422500000001</v>
      </c>
      <c r="V11" s="13">
        <f t="shared" si="6"/>
        <v>27440.232499999998</v>
      </c>
      <c r="W11" s="13">
        <f t="shared" si="6"/>
        <v>23239.902499999997</v>
      </c>
      <c r="X11" s="13">
        <f t="shared" si="6"/>
        <v>22657.682499999999</v>
      </c>
      <c r="Y11" s="13">
        <f t="shared" si="6"/>
        <v>21581.202499999999</v>
      </c>
      <c r="Z11" s="13">
        <f t="shared" si="6"/>
        <v>15522.022500000003</v>
      </c>
      <c r="AA11" s="13">
        <f t="shared" si="6"/>
        <v>16545.412500000006</v>
      </c>
      <c r="AB11" s="13">
        <f t="shared" si="6"/>
        <v>13531.09250000001</v>
      </c>
      <c r="AC11" s="13">
        <f t="shared" si="6"/>
        <v>10364.642500000009</v>
      </c>
      <c r="AD11" s="13">
        <f t="shared" si="6"/>
        <v>10474.982500000009</v>
      </c>
      <c r="AE11" s="13">
        <f t="shared" si="6"/>
        <v>12446.92250000001</v>
      </c>
      <c r="AF11" s="13">
        <f t="shared" si="6"/>
        <v>12736.69250000001</v>
      </c>
      <c r="AG11" s="13">
        <f t="shared" si="6"/>
        <v>13140.682500000012</v>
      </c>
      <c r="AH11" s="13">
        <f t="shared" si="6"/>
        <v>14497.462500000012</v>
      </c>
      <c r="AI11" s="13">
        <f t="shared" si="6"/>
        <v>15026.532500000012</v>
      </c>
      <c r="AJ11" s="13">
        <f t="shared" si="6"/>
        <v>12304.29250000001</v>
      </c>
      <c r="AK11" s="13">
        <f t="shared" ref="AK11:AW11" si="7">+AK5+AK10</f>
        <v>16009.892500000011</v>
      </c>
      <c r="AL11" s="13">
        <f t="shared" si="7"/>
        <v>17111.352500000008</v>
      </c>
      <c r="AM11" s="13">
        <f t="shared" si="7"/>
        <v>18822.895100000009</v>
      </c>
      <c r="AN11" s="13">
        <f t="shared" si="7"/>
        <v>17152.147126000011</v>
      </c>
      <c r="AO11" s="13">
        <f t="shared" si="7"/>
        <v>19758.939672260014</v>
      </c>
      <c r="AP11" s="13">
        <f t="shared" si="7"/>
        <v>20357.508143982617</v>
      </c>
      <c r="AQ11" s="13">
        <f t="shared" si="7"/>
        <v>19682.492300422444</v>
      </c>
      <c r="AR11" s="13">
        <f t="shared" si="7"/>
        <v>19834.93629842667</v>
      </c>
      <c r="AS11" s="13">
        <f t="shared" si="7"/>
        <v>19439.288736410937</v>
      </c>
      <c r="AT11" s="13">
        <f t="shared" si="7"/>
        <v>17306.202698775047</v>
      </c>
      <c r="AU11" s="13">
        <f t="shared" si="7"/>
        <v>14910.935800762798</v>
      </c>
      <c r="AV11" s="13">
        <f t="shared" si="7"/>
        <v>16097.750233770426</v>
      </c>
      <c r="AW11" s="13">
        <f t="shared" si="7"/>
        <v>15141.112811108131</v>
      </c>
    </row>
    <row r="12" spans="1:49" ht="13.5" thickTop="1" x14ac:dyDescent="0.2">
      <c r="A12" s="4" t="s">
        <v>74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x14ac:dyDescent="0.2">
      <c r="A13" s="5" t="s">
        <v>27</v>
      </c>
      <c r="B13" s="11">
        <v>1353.0825000000002</v>
      </c>
      <c r="C13" s="11">
        <v>989.25750000000016</v>
      </c>
      <c r="D13" s="11">
        <v>1016.9775000000001</v>
      </c>
      <c r="E13" s="11">
        <v>566.52750000000015</v>
      </c>
      <c r="F13" s="11">
        <v>1372.1400000000003</v>
      </c>
      <c r="G13" s="11">
        <v>365.55750000000006</v>
      </c>
      <c r="H13" s="11">
        <v>1176.3675000000003</v>
      </c>
      <c r="I13" s="11">
        <v>649.68750000000011</v>
      </c>
      <c r="J13" s="11">
        <v>479.90250000000009</v>
      </c>
      <c r="K13" s="11">
        <v>1141.7175000000002</v>
      </c>
      <c r="L13" s="11">
        <v>332.64000000000004</v>
      </c>
      <c r="M13" s="11">
        <v>914.7600000000001</v>
      </c>
      <c r="N13" s="11">
        <f>KH!N10</f>
        <v>385.20000000000005</v>
      </c>
      <c r="O13" s="11">
        <f>KH!O10</f>
        <v>880.19999999999993</v>
      </c>
      <c r="P13" s="11">
        <f>KH!P10</f>
        <v>1166.4000000000001</v>
      </c>
      <c r="Q13" s="11">
        <f>KH!Q10</f>
        <v>896.40000000000009</v>
      </c>
      <c r="R13" s="11">
        <f>KH!R10</f>
        <v>1065.5999999999999</v>
      </c>
      <c r="S13" s="11">
        <f>KH!S10</f>
        <v>610.20000000000005</v>
      </c>
      <c r="T13" s="11">
        <f>KH!T10</f>
        <v>810</v>
      </c>
      <c r="U13" s="11">
        <f>KH!U10</f>
        <v>847.8</v>
      </c>
      <c r="V13" s="11">
        <f>KH!V10</f>
        <v>1087.1999999999998</v>
      </c>
      <c r="W13" s="11">
        <f>KH!W10</f>
        <v>1132.1999999999998</v>
      </c>
      <c r="X13" s="11">
        <f>KH!X10</f>
        <v>1200.5999999999999</v>
      </c>
      <c r="Y13" s="11">
        <f>KH!Y10</f>
        <v>1087.1999999999998</v>
      </c>
      <c r="Z13" s="11">
        <f>KH!Z10</f>
        <v>979.19999999999993</v>
      </c>
      <c r="AA13" s="11">
        <f>KH!AA10</f>
        <v>570.59999999999991</v>
      </c>
      <c r="AB13" s="11">
        <f>KH!AB10</f>
        <v>1213.1999999999998</v>
      </c>
      <c r="AC13" s="11">
        <f>KH!AC10</f>
        <v>1402.1999999999998</v>
      </c>
      <c r="AD13" s="11">
        <f>KH!AD10</f>
        <v>626.4</v>
      </c>
      <c r="AE13" s="11">
        <f>KH!AE10</f>
        <v>293.39999999999998</v>
      </c>
      <c r="AF13" s="11">
        <f>KH!AF10</f>
        <v>189</v>
      </c>
      <c r="AG13" s="11">
        <f>KH!AG10</f>
        <v>723.59999999999991</v>
      </c>
      <c r="AH13" s="11">
        <f>KH!AH10</f>
        <v>1024.1999999999998</v>
      </c>
      <c r="AI13" s="11">
        <f>KH!AI10</f>
        <v>1069.1999999999998</v>
      </c>
      <c r="AJ13" s="11">
        <f>KH!AJ10</f>
        <v>343.79999999999995</v>
      </c>
      <c r="AK13" s="11">
        <f>KH!AK10</f>
        <v>442.79999999999995</v>
      </c>
      <c r="AL13" s="11">
        <f>KH!AL10</f>
        <v>324</v>
      </c>
      <c r="AM13" s="11">
        <f>KH!AM10</f>
        <v>507.59999999999997</v>
      </c>
      <c r="AN13" s="11">
        <f>KH!AN10</f>
        <v>943.19999999999993</v>
      </c>
      <c r="AO13" s="11">
        <f>KH!AO10</f>
        <v>961.19999999999993</v>
      </c>
      <c r="AP13" s="11">
        <f>KH!AP10</f>
        <v>817.19999999999993</v>
      </c>
      <c r="AQ13" s="11">
        <f>KH!AQ10</f>
        <v>1063.8</v>
      </c>
      <c r="AR13" s="11">
        <f>KH!AR10</f>
        <v>194.39999999999998</v>
      </c>
      <c r="AS13" s="11">
        <f>KH!AS10</f>
        <v>522</v>
      </c>
      <c r="AT13" s="11">
        <f>KH!AT10</f>
        <v>1004.4000000000001</v>
      </c>
      <c r="AU13" s="11">
        <f>KH!AU10</f>
        <v>1117.8</v>
      </c>
      <c r="AV13" s="11">
        <f>KH!AV10</f>
        <v>232.2</v>
      </c>
      <c r="AW13" s="11">
        <f>KH!AW10</f>
        <v>392.4</v>
      </c>
    </row>
    <row r="14" spans="1:49" x14ac:dyDescent="0.2">
      <c r="A14" s="5" t="s">
        <v>28</v>
      </c>
      <c r="B14" s="11">
        <v>845.46</v>
      </c>
      <c r="C14" s="11">
        <v>222.91500000000002</v>
      </c>
      <c r="D14" s="11">
        <v>317.625</v>
      </c>
      <c r="E14" s="11">
        <v>895.12500000000011</v>
      </c>
      <c r="F14" s="11">
        <v>738.04500000000007</v>
      </c>
      <c r="G14" s="11">
        <v>460.84500000000003</v>
      </c>
      <c r="H14" s="11">
        <v>234.46500000000003</v>
      </c>
      <c r="I14" s="11">
        <v>495.49500000000006</v>
      </c>
      <c r="J14" s="11">
        <v>605.22000000000014</v>
      </c>
      <c r="K14" s="11">
        <v>814.2750000000002</v>
      </c>
      <c r="L14" s="11">
        <v>900.9000000000002</v>
      </c>
      <c r="M14" s="11">
        <v>162.85500000000002</v>
      </c>
      <c r="N14" s="11">
        <f>KH!N11</f>
        <v>768</v>
      </c>
      <c r="O14" s="11">
        <f>KH!O11</f>
        <v>856.8</v>
      </c>
      <c r="P14" s="11">
        <f>KH!P11</f>
        <v>195.6</v>
      </c>
      <c r="Q14" s="11">
        <f>KH!Q11</f>
        <v>932.4</v>
      </c>
      <c r="R14" s="11">
        <f>KH!R11</f>
        <v>877.19999999999993</v>
      </c>
      <c r="S14" s="11">
        <f>KH!S11</f>
        <v>254.39999999999998</v>
      </c>
      <c r="T14" s="11">
        <f>KH!T11</f>
        <v>676.8</v>
      </c>
      <c r="U14" s="11">
        <f>KH!U11</f>
        <v>745.19999999999993</v>
      </c>
      <c r="V14" s="11">
        <f>KH!V11</f>
        <v>778.8</v>
      </c>
      <c r="W14" s="11">
        <f>KH!W11</f>
        <v>603.6</v>
      </c>
      <c r="X14" s="11">
        <f>KH!X11</f>
        <v>378</v>
      </c>
      <c r="Y14" s="11">
        <f>KH!Y11</f>
        <v>511.2</v>
      </c>
      <c r="Z14" s="11">
        <f>KH!Z11</f>
        <v>168</v>
      </c>
      <c r="AA14" s="11">
        <f>KH!AA11</f>
        <v>627.6</v>
      </c>
      <c r="AB14" s="11">
        <f>KH!AB11</f>
        <v>878.4</v>
      </c>
      <c r="AC14" s="11">
        <f>KH!AC11</f>
        <v>652.79999999999995</v>
      </c>
      <c r="AD14" s="11">
        <f>KH!AD11</f>
        <v>813.6</v>
      </c>
      <c r="AE14" s="11">
        <f>KH!AE11</f>
        <v>374.4</v>
      </c>
      <c r="AF14" s="11">
        <f>KH!AF11</f>
        <v>446.4</v>
      </c>
      <c r="AG14" s="11">
        <f>KH!AG11</f>
        <v>285.59999999999997</v>
      </c>
      <c r="AH14" s="11">
        <f>KH!AH11</f>
        <v>355.2</v>
      </c>
      <c r="AI14" s="11">
        <f>KH!AI11</f>
        <v>720</v>
      </c>
      <c r="AJ14" s="11">
        <f>KH!AJ11</f>
        <v>636</v>
      </c>
      <c r="AK14" s="11">
        <f>KH!AK11</f>
        <v>818.4</v>
      </c>
      <c r="AL14" s="11">
        <f>KH!AL11</f>
        <v>448.8</v>
      </c>
      <c r="AM14" s="11">
        <f>KH!AM11</f>
        <v>416.4</v>
      </c>
      <c r="AN14" s="11">
        <f>KH!AN11</f>
        <v>254.39999999999998</v>
      </c>
      <c r="AO14" s="11">
        <f>KH!AO11</f>
        <v>559.19999999999993</v>
      </c>
      <c r="AP14" s="11">
        <f>KH!AP11</f>
        <v>418.8</v>
      </c>
      <c r="AQ14" s="11">
        <f>KH!AQ11</f>
        <v>632.4</v>
      </c>
      <c r="AR14" s="11">
        <f>KH!AR11</f>
        <v>752.4</v>
      </c>
      <c r="AS14" s="11">
        <f>KH!AS11</f>
        <v>619.19999999999993</v>
      </c>
      <c r="AT14" s="11">
        <f>KH!AT11</f>
        <v>322.8</v>
      </c>
      <c r="AU14" s="11">
        <f>KH!AU11</f>
        <v>438</v>
      </c>
      <c r="AV14" s="11">
        <f>KH!AV11</f>
        <v>658.8</v>
      </c>
      <c r="AW14" s="11">
        <f>KH!AW11</f>
        <v>276</v>
      </c>
    </row>
    <row r="15" spans="1:49" x14ac:dyDescent="0.2">
      <c r="A15" s="5" t="s">
        <v>29</v>
      </c>
      <c r="B15" s="11">
        <v>304.92000000000007</v>
      </c>
      <c r="C15" s="11">
        <v>528.99000000000012</v>
      </c>
      <c r="D15" s="11">
        <v>227.53500000000003</v>
      </c>
      <c r="E15" s="11">
        <v>168.63000000000002</v>
      </c>
      <c r="F15" s="11">
        <v>267.96000000000004</v>
      </c>
      <c r="G15" s="11">
        <v>641.02499999999998</v>
      </c>
      <c r="H15" s="11">
        <v>486.25500000000005</v>
      </c>
      <c r="I15" s="11">
        <v>458.53500000000008</v>
      </c>
      <c r="J15" s="11">
        <v>787.71</v>
      </c>
      <c r="K15" s="11">
        <v>304.92000000000007</v>
      </c>
      <c r="L15" s="11">
        <v>569.41500000000008</v>
      </c>
      <c r="M15" s="11">
        <v>333.79500000000007</v>
      </c>
      <c r="N15" s="11">
        <f>KH!N12</f>
        <v>806.4</v>
      </c>
      <c r="O15" s="11">
        <f>KH!O12</f>
        <v>151.19999999999999</v>
      </c>
      <c r="P15" s="11">
        <f>KH!P12</f>
        <v>205.2</v>
      </c>
      <c r="Q15" s="11">
        <f>KH!Q12</f>
        <v>247.2</v>
      </c>
      <c r="R15" s="11">
        <f>KH!R12</f>
        <v>201.6</v>
      </c>
      <c r="S15" s="11">
        <f>KH!S12</f>
        <v>740.4</v>
      </c>
      <c r="T15" s="11">
        <f>KH!T12</f>
        <v>507.59999999999997</v>
      </c>
      <c r="U15" s="11">
        <f>KH!U12</f>
        <v>176.4</v>
      </c>
      <c r="V15" s="11">
        <f>KH!V12</f>
        <v>312</v>
      </c>
      <c r="W15" s="11">
        <f>KH!W12</f>
        <v>210</v>
      </c>
      <c r="X15" s="11">
        <f>KH!X12</f>
        <v>829.19999999999993</v>
      </c>
      <c r="Y15" s="11">
        <f>KH!Y12</f>
        <v>364.8</v>
      </c>
      <c r="Z15" s="11">
        <f>KH!Z12</f>
        <v>939.59999999999991</v>
      </c>
      <c r="AA15" s="11">
        <f>KH!AA12</f>
        <v>781.19999999999993</v>
      </c>
      <c r="AB15" s="11">
        <f>KH!AB12</f>
        <v>606</v>
      </c>
      <c r="AC15" s="11">
        <f>KH!AC12</f>
        <v>942</v>
      </c>
      <c r="AD15" s="11">
        <f>KH!AD12</f>
        <v>751.19999999999993</v>
      </c>
      <c r="AE15" s="11">
        <f>KH!AE12</f>
        <v>765.6</v>
      </c>
      <c r="AF15" s="11">
        <f>KH!AF12</f>
        <v>256.8</v>
      </c>
      <c r="AG15" s="11">
        <f>KH!AG12</f>
        <v>416.4</v>
      </c>
      <c r="AH15" s="11">
        <f>KH!AH12</f>
        <v>348</v>
      </c>
      <c r="AI15" s="11">
        <f>KH!AI12</f>
        <v>146.4</v>
      </c>
      <c r="AJ15" s="11">
        <f>KH!AJ12</f>
        <v>259.2</v>
      </c>
      <c r="AK15" s="11">
        <f>KH!AK12</f>
        <v>480</v>
      </c>
      <c r="AL15" s="11">
        <f>KH!AL12</f>
        <v>717.6</v>
      </c>
      <c r="AM15" s="11">
        <f>KH!AM12</f>
        <v>356.4</v>
      </c>
      <c r="AN15" s="11">
        <f>KH!AN12</f>
        <v>601.19999999999993</v>
      </c>
      <c r="AO15" s="11">
        <f>KH!AO12</f>
        <v>148.79999999999998</v>
      </c>
      <c r="AP15" s="11">
        <f>KH!AP12</f>
        <v>924</v>
      </c>
      <c r="AQ15" s="11">
        <f>KH!AQ12</f>
        <v>139.19999999999999</v>
      </c>
      <c r="AR15" s="11">
        <f>KH!AR12</f>
        <v>948</v>
      </c>
      <c r="AS15" s="11">
        <f>KH!AS12</f>
        <v>902.4</v>
      </c>
      <c r="AT15" s="11">
        <f>KH!AT12</f>
        <v>925.19999999999993</v>
      </c>
      <c r="AU15" s="11">
        <f>KH!AU12</f>
        <v>325.2</v>
      </c>
      <c r="AV15" s="11">
        <f>KH!AV12</f>
        <v>508.79999999999995</v>
      </c>
      <c r="AW15" s="11">
        <f>KH!AW12</f>
        <v>892.8</v>
      </c>
    </row>
    <row r="16" spans="1:49" x14ac:dyDescent="0.2">
      <c r="A16" s="5" t="s">
        <v>30</v>
      </c>
      <c r="B16" s="11">
        <v>383.46000000000004</v>
      </c>
      <c r="C16" s="11">
        <v>889.35000000000014</v>
      </c>
      <c r="D16" s="11">
        <v>576.34500000000014</v>
      </c>
      <c r="E16" s="11">
        <v>480.48</v>
      </c>
      <c r="F16" s="11">
        <v>748.44</v>
      </c>
      <c r="G16" s="11">
        <v>345.34500000000003</v>
      </c>
      <c r="H16" s="11">
        <v>755.37000000000012</v>
      </c>
      <c r="I16" s="11">
        <v>765.7650000000001</v>
      </c>
      <c r="J16" s="11">
        <v>668.74500000000012</v>
      </c>
      <c r="K16" s="11">
        <v>852.3900000000001</v>
      </c>
      <c r="L16" s="11">
        <v>853.54500000000019</v>
      </c>
      <c r="M16" s="11">
        <v>425.04</v>
      </c>
      <c r="N16" s="11">
        <f>KH!N13</f>
        <v>510</v>
      </c>
      <c r="O16" s="11">
        <f>KH!O13</f>
        <v>370.8</v>
      </c>
      <c r="P16" s="11">
        <f>KH!P13</f>
        <v>244.79999999999998</v>
      </c>
      <c r="Q16" s="11">
        <f>KH!Q13</f>
        <v>228</v>
      </c>
      <c r="R16" s="11">
        <f>KH!R13</f>
        <v>951.59999999999991</v>
      </c>
      <c r="S16" s="11">
        <f>KH!S13</f>
        <v>148.79999999999998</v>
      </c>
      <c r="T16" s="11">
        <f>KH!T13</f>
        <v>231.6</v>
      </c>
      <c r="U16" s="11">
        <f>KH!U13</f>
        <v>903.6</v>
      </c>
      <c r="V16" s="11">
        <f>KH!V13</f>
        <v>486</v>
      </c>
      <c r="W16" s="11">
        <f>KH!W13</f>
        <v>862.8</v>
      </c>
      <c r="X16" s="11">
        <f>KH!X13</f>
        <v>345.59999999999997</v>
      </c>
      <c r="Y16" s="11">
        <f>KH!Y13</f>
        <v>543.6</v>
      </c>
      <c r="Z16" s="11">
        <f>KH!Z13</f>
        <v>278.39999999999998</v>
      </c>
      <c r="AA16" s="11">
        <f>KH!AA13</f>
        <v>147.6</v>
      </c>
      <c r="AB16" s="11">
        <f>KH!AB13</f>
        <v>823.19999999999993</v>
      </c>
      <c r="AC16" s="11">
        <f>KH!AC13</f>
        <v>895.19999999999993</v>
      </c>
      <c r="AD16" s="11">
        <f>KH!AD13</f>
        <v>280.8</v>
      </c>
      <c r="AE16" s="11">
        <f>KH!AE13</f>
        <v>608.4</v>
      </c>
      <c r="AF16" s="11">
        <f>KH!AF13</f>
        <v>819.6</v>
      </c>
      <c r="AG16" s="11">
        <f>KH!AG13</f>
        <v>796.8</v>
      </c>
      <c r="AH16" s="11">
        <f>KH!AH13</f>
        <v>277.2</v>
      </c>
      <c r="AI16" s="11">
        <f>KH!AI13</f>
        <v>134.4</v>
      </c>
      <c r="AJ16" s="11">
        <f>KH!AJ13</f>
        <v>320.39999999999998</v>
      </c>
      <c r="AK16" s="11">
        <f>KH!AK13</f>
        <v>832.8</v>
      </c>
      <c r="AL16" s="11">
        <f>KH!AL13</f>
        <v>762</v>
      </c>
      <c r="AM16" s="11">
        <f>KH!AM13</f>
        <v>889.19999999999993</v>
      </c>
      <c r="AN16" s="11">
        <f>KH!AN13</f>
        <v>856.8</v>
      </c>
      <c r="AO16" s="11">
        <f>KH!AO13</f>
        <v>459.59999999999997</v>
      </c>
      <c r="AP16" s="11">
        <f>KH!AP13</f>
        <v>334.8</v>
      </c>
      <c r="AQ16" s="11">
        <f>KH!AQ13</f>
        <v>181.2</v>
      </c>
      <c r="AR16" s="11">
        <f>KH!AR13</f>
        <v>328.8</v>
      </c>
      <c r="AS16" s="11">
        <f>KH!AS13</f>
        <v>859.19999999999993</v>
      </c>
      <c r="AT16" s="11">
        <f>KH!AT13</f>
        <v>325.2</v>
      </c>
      <c r="AU16" s="11">
        <f>KH!AU13</f>
        <v>727.19999999999993</v>
      </c>
      <c r="AV16" s="11">
        <f>KH!AV13</f>
        <v>726</v>
      </c>
      <c r="AW16" s="11">
        <f>KH!AW13</f>
        <v>211.2</v>
      </c>
    </row>
    <row r="17" spans="1:49" x14ac:dyDescent="0.2">
      <c r="A17" s="5" t="s">
        <v>31</v>
      </c>
      <c r="B17" s="11">
        <v>561.33000000000004</v>
      </c>
      <c r="C17" s="11">
        <v>194.04000000000002</v>
      </c>
      <c r="D17" s="11">
        <v>295.68000000000006</v>
      </c>
      <c r="E17" s="11">
        <v>910.1400000000001</v>
      </c>
      <c r="F17" s="11">
        <v>623.70000000000005</v>
      </c>
      <c r="G17" s="11">
        <v>769.23</v>
      </c>
      <c r="H17" s="11">
        <v>888.19500000000016</v>
      </c>
      <c r="I17" s="11">
        <v>589.05000000000007</v>
      </c>
      <c r="J17" s="11">
        <v>771.54000000000008</v>
      </c>
      <c r="K17" s="11">
        <v>768.07500000000016</v>
      </c>
      <c r="L17" s="11">
        <v>833.91000000000008</v>
      </c>
      <c r="M17" s="11">
        <v>426.19500000000005</v>
      </c>
      <c r="N17" s="11">
        <f>KH!N14</f>
        <v>822</v>
      </c>
      <c r="O17" s="11">
        <f>KH!O14</f>
        <v>146.4</v>
      </c>
      <c r="P17" s="11">
        <f>KH!P14</f>
        <v>124.8</v>
      </c>
      <c r="Q17" s="11">
        <f>KH!Q14</f>
        <v>321.59999999999997</v>
      </c>
      <c r="R17" s="11">
        <f>KH!R14</f>
        <v>375.59999999999997</v>
      </c>
      <c r="S17" s="11">
        <f>KH!S14</f>
        <v>848.4</v>
      </c>
      <c r="T17" s="11">
        <f>KH!T14</f>
        <v>492</v>
      </c>
      <c r="U17" s="11">
        <f>KH!U14</f>
        <v>718.8</v>
      </c>
      <c r="V17" s="11">
        <f>KH!V14</f>
        <v>295.2</v>
      </c>
      <c r="W17" s="11">
        <f>KH!W14</f>
        <v>496.79999999999995</v>
      </c>
      <c r="X17" s="11">
        <f>KH!X14</f>
        <v>860.4</v>
      </c>
      <c r="Y17" s="11">
        <f>KH!Y14</f>
        <v>308.39999999999998</v>
      </c>
      <c r="Z17" s="11">
        <f>KH!Z14</f>
        <v>499.2</v>
      </c>
      <c r="AA17" s="11">
        <f>KH!AA14</f>
        <v>765.6</v>
      </c>
      <c r="AB17" s="11">
        <f>KH!AB14</f>
        <v>751.19999999999993</v>
      </c>
      <c r="AC17" s="11">
        <f>KH!AC14</f>
        <v>393.59999999999997</v>
      </c>
      <c r="AD17" s="11">
        <f>KH!AD14</f>
        <v>937.19999999999993</v>
      </c>
      <c r="AE17" s="11">
        <f>KH!AE14</f>
        <v>913.19999999999993</v>
      </c>
      <c r="AF17" s="11">
        <f>KH!AF14</f>
        <v>409.2</v>
      </c>
      <c r="AG17" s="11">
        <f>KH!AG14</f>
        <v>795.6</v>
      </c>
      <c r="AH17" s="11">
        <f>KH!AH14</f>
        <v>342</v>
      </c>
      <c r="AI17" s="11">
        <f>KH!AI14</f>
        <v>633.6</v>
      </c>
      <c r="AJ17" s="11">
        <f>KH!AJ14</f>
        <v>447.59999999999997</v>
      </c>
      <c r="AK17" s="11">
        <f>KH!AK14</f>
        <v>676.8</v>
      </c>
      <c r="AL17" s="11">
        <f>KH!AL14</f>
        <v>129.6</v>
      </c>
      <c r="AM17" s="11">
        <f>KH!AM14</f>
        <v>792</v>
      </c>
      <c r="AN17" s="11">
        <f>KH!AN14</f>
        <v>253.2</v>
      </c>
      <c r="AO17" s="11">
        <f>KH!AO14</f>
        <v>790.8</v>
      </c>
      <c r="AP17" s="11">
        <f>KH!AP14</f>
        <v>933.59999999999991</v>
      </c>
      <c r="AQ17" s="11">
        <f>KH!AQ14</f>
        <v>735.6</v>
      </c>
      <c r="AR17" s="11">
        <f>KH!AR14</f>
        <v>787.19999999999993</v>
      </c>
      <c r="AS17" s="11">
        <f>KH!AS14</f>
        <v>490.79999999999995</v>
      </c>
      <c r="AT17" s="11">
        <f>KH!AT14</f>
        <v>816</v>
      </c>
      <c r="AU17" s="11">
        <f>KH!AU14</f>
        <v>144</v>
      </c>
      <c r="AV17" s="11">
        <f>KH!AV14</f>
        <v>354</v>
      </c>
      <c r="AW17" s="11">
        <f>KH!AW14</f>
        <v>864</v>
      </c>
    </row>
    <row r="18" spans="1:49" x14ac:dyDescent="0.2">
      <c r="A18" s="5" t="s">
        <v>32</v>
      </c>
      <c r="B18" s="11">
        <v>369.6</v>
      </c>
      <c r="C18" s="11">
        <v>279.51000000000005</v>
      </c>
      <c r="D18" s="11">
        <v>507.04500000000007</v>
      </c>
      <c r="E18" s="11">
        <v>311.85000000000002</v>
      </c>
      <c r="F18" s="11">
        <v>726.49500000000012</v>
      </c>
      <c r="G18" s="11">
        <v>639.87000000000012</v>
      </c>
      <c r="H18" s="11">
        <v>756.5250000000002</v>
      </c>
      <c r="I18" s="11">
        <v>517.44000000000005</v>
      </c>
      <c r="J18" s="11">
        <v>481.63500000000005</v>
      </c>
      <c r="K18" s="11">
        <v>577.5</v>
      </c>
      <c r="L18" s="11">
        <v>167.47499999999999</v>
      </c>
      <c r="M18" s="11">
        <v>751.90500000000009</v>
      </c>
      <c r="N18" s="11">
        <f>KH!N15</f>
        <v>142.79999999999998</v>
      </c>
      <c r="O18" s="11">
        <f>KH!O15</f>
        <v>165.6</v>
      </c>
      <c r="P18" s="11">
        <f>KH!P15</f>
        <v>514.79999999999995</v>
      </c>
      <c r="Q18" s="11">
        <f>KH!Q15</f>
        <v>958.8</v>
      </c>
      <c r="R18" s="11">
        <f>KH!R15</f>
        <v>373.2</v>
      </c>
      <c r="S18" s="11">
        <f>KH!S15</f>
        <v>567.6</v>
      </c>
      <c r="T18" s="11">
        <f>KH!T15</f>
        <v>938.4</v>
      </c>
      <c r="U18" s="11">
        <f>KH!U15</f>
        <v>549.6</v>
      </c>
      <c r="V18" s="11">
        <f>KH!V15</f>
        <v>724.8</v>
      </c>
      <c r="W18" s="11">
        <f>KH!W15</f>
        <v>507.59999999999997</v>
      </c>
      <c r="X18" s="11">
        <f>KH!X15</f>
        <v>772.8</v>
      </c>
      <c r="Y18" s="11">
        <f>KH!Y15</f>
        <v>730.8</v>
      </c>
      <c r="Z18" s="11">
        <f>KH!Z15</f>
        <v>285.59999999999997</v>
      </c>
      <c r="AA18" s="11">
        <f>KH!AA15</f>
        <v>924</v>
      </c>
      <c r="AB18" s="11">
        <f>KH!AB15</f>
        <v>284.39999999999998</v>
      </c>
      <c r="AC18" s="11">
        <f>KH!AC15</f>
        <v>175.2</v>
      </c>
      <c r="AD18" s="11">
        <f>KH!AD15</f>
        <v>734.4</v>
      </c>
      <c r="AE18" s="11">
        <f>KH!AE15</f>
        <v>843.6</v>
      </c>
      <c r="AF18" s="11">
        <f>KH!AF15</f>
        <v>532.79999999999995</v>
      </c>
      <c r="AG18" s="11">
        <f>KH!AG15</f>
        <v>728.4</v>
      </c>
      <c r="AH18" s="11">
        <f>KH!AH15</f>
        <v>711.6</v>
      </c>
      <c r="AI18" s="11">
        <f>KH!AI15</f>
        <v>806.4</v>
      </c>
      <c r="AJ18" s="11">
        <f>KH!AJ15</f>
        <v>242.39999999999998</v>
      </c>
      <c r="AK18" s="11">
        <f>KH!AK15</f>
        <v>204</v>
      </c>
      <c r="AL18" s="11">
        <f>KH!AL15</f>
        <v>931.19999999999993</v>
      </c>
      <c r="AM18" s="11">
        <f>KH!AM15</f>
        <v>468</v>
      </c>
      <c r="AN18" s="11">
        <f>KH!AN15</f>
        <v>148.79999999999998</v>
      </c>
      <c r="AO18" s="11">
        <f>KH!AO15</f>
        <v>157.19999999999999</v>
      </c>
      <c r="AP18" s="11">
        <f>KH!AP15</f>
        <v>234</v>
      </c>
      <c r="AQ18" s="11">
        <f>KH!AQ15</f>
        <v>270</v>
      </c>
      <c r="AR18" s="11">
        <f>KH!AR15</f>
        <v>678</v>
      </c>
      <c r="AS18" s="11">
        <f>KH!AS15</f>
        <v>268.8</v>
      </c>
      <c r="AT18" s="11">
        <f>KH!AT15</f>
        <v>279.59999999999997</v>
      </c>
      <c r="AU18" s="11">
        <f>KH!AU15</f>
        <v>874.8</v>
      </c>
      <c r="AV18" s="11">
        <f>KH!AV15</f>
        <v>308.39999999999998</v>
      </c>
      <c r="AW18" s="11">
        <f>KH!AW15</f>
        <v>831.6</v>
      </c>
    </row>
    <row r="19" spans="1:49" x14ac:dyDescent="0.2">
      <c r="A19" s="5" t="s">
        <v>33</v>
      </c>
      <c r="B19" s="11">
        <v>532.45500000000004</v>
      </c>
      <c r="C19" s="11">
        <v>738.04500000000007</v>
      </c>
      <c r="D19" s="11">
        <v>704.55000000000007</v>
      </c>
      <c r="E19" s="11">
        <v>921.69</v>
      </c>
      <c r="F19" s="11">
        <v>198.66000000000003</v>
      </c>
      <c r="G19" s="11">
        <v>903.21</v>
      </c>
      <c r="H19" s="11">
        <v>125.89500000000001</v>
      </c>
      <c r="I19" s="11">
        <v>165.16500000000002</v>
      </c>
      <c r="J19" s="11">
        <v>609.84000000000015</v>
      </c>
      <c r="K19" s="11">
        <v>304.92000000000007</v>
      </c>
      <c r="L19" s="11">
        <v>449.29500000000007</v>
      </c>
      <c r="M19" s="11">
        <v>197.50500000000002</v>
      </c>
      <c r="N19" s="11">
        <f>KH!N16</f>
        <v>884.4</v>
      </c>
      <c r="O19" s="11">
        <f>KH!O16</f>
        <v>460.79999999999995</v>
      </c>
      <c r="P19" s="11">
        <f>KH!P16</f>
        <v>613.19999999999993</v>
      </c>
      <c r="Q19" s="11">
        <f>KH!Q16</f>
        <v>943.19999999999993</v>
      </c>
      <c r="R19" s="11">
        <f>KH!R16</f>
        <v>854.4</v>
      </c>
      <c r="S19" s="11">
        <f>KH!S16</f>
        <v>409.2</v>
      </c>
      <c r="T19" s="11">
        <f>KH!T16</f>
        <v>668.4</v>
      </c>
      <c r="U19" s="11">
        <f>KH!U16</f>
        <v>303.59999999999997</v>
      </c>
      <c r="V19" s="11">
        <f>KH!V16</f>
        <v>757.19999999999993</v>
      </c>
      <c r="W19" s="11">
        <f>KH!W16</f>
        <v>676.8</v>
      </c>
      <c r="X19" s="11">
        <f>KH!X16</f>
        <v>340.8</v>
      </c>
      <c r="Y19" s="11">
        <f>KH!Y16</f>
        <v>560.4</v>
      </c>
      <c r="Z19" s="11">
        <f>KH!Z16</f>
        <v>447.59999999999997</v>
      </c>
      <c r="AA19" s="11">
        <f>KH!AA16</f>
        <v>706.8</v>
      </c>
      <c r="AB19" s="11">
        <f>KH!AB16</f>
        <v>906</v>
      </c>
      <c r="AC19" s="11">
        <f>KH!AC16</f>
        <v>705.6</v>
      </c>
      <c r="AD19" s="11">
        <f>KH!AD16</f>
        <v>598.79999999999995</v>
      </c>
      <c r="AE19" s="11">
        <f>KH!AE16</f>
        <v>603.6</v>
      </c>
      <c r="AF19" s="11">
        <f>KH!AF16</f>
        <v>218.4</v>
      </c>
      <c r="AG19" s="11">
        <f>KH!AG16</f>
        <v>708</v>
      </c>
      <c r="AH19" s="11">
        <f>KH!AH16</f>
        <v>444</v>
      </c>
      <c r="AI19" s="11">
        <f>KH!AI16</f>
        <v>721.19999999999993</v>
      </c>
      <c r="AJ19" s="11">
        <f>KH!AJ16</f>
        <v>766.8</v>
      </c>
      <c r="AK19" s="11">
        <f>KH!AK16</f>
        <v>661.19999999999993</v>
      </c>
      <c r="AL19" s="11">
        <f>KH!AL16</f>
        <v>609.6</v>
      </c>
      <c r="AM19" s="11">
        <f>KH!AM16</f>
        <v>153.6</v>
      </c>
      <c r="AN19" s="11">
        <f>KH!AN16</f>
        <v>861.6</v>
      </c>
      <c r="AO19" s="11">
        <f>KH!AO16</f>
        <v>805.19999999999993</v>
      </c>
      <c r="AP19" s="11">
        <f>KH!AP16</f>
        <v>193.2</v>
      </c>
      <c r="AQ19" s="11">
        <f>KH!AQ16</f>
        <v>453.59999999999997</v>
      </c>
      <c r="AR19" s="11">
        <f>KH!AR16</f>
        <v>618</v>
      </c>
      <c r="AS19" s="11">
        <f>KH!AS16</f>
        <v>414</v>
      </c>
      <c r="AT19" s="11">
        <f>KH!AT16</f>
        <v>822</v>
      </c>
      <c r="AU19" s="11">
        <f>KH!AU16</f>
        <v>276</v>
      </c>
      <c r="AV19" s="11">
        <f>KH!AV16</f>
        <v>487.2</v>
      </c>
      <c r="AW19" s="11">
        <f>KH!AW16</f>
        <v>530.4</v>
      </c>
    </row>
    <row r="20" spans="1:49" x14ac:dyDescent="0.2">
      <c r="A20" s="5" t="s">
        <v>34</v>
      </c>
      <c r="B20" s="11">
        <v>301.45500000000004</v>
      </c>
      <c r="C20" s="11">
        <v>362.67000000000007</v>
      </c>
      <c r="D20" s="11">
        <v>840.84000000000015</v>
      </c>
      <c r="E20" s="11">
        <v>209.05500000000004</v>
      </c>
      <c r="F20" s="11">
        <v>631.78500000000008</v>
      </c>
      <c r="G20" s="11">
        <v>422.73</v>
      </c>
      <c r="H20" s="11">
        <v>177.87</v>
      </c>
      <c r="I20" s="11">
        <v>412.33500000000009</v>
      </c>
      <c r="J20" s="11">
        <v>769.23</v>
      </c>
      <c r="K20" s="11">
        <v>632.94000000000005</v>
      </c>
      <c r="L20" s="11">
        <v>857.0100000000001</v>
      </c>
      <c r="M20" s="11">
        <v>758.83500000000004</v>
      </c>
      <c r="N20" s="11">
        <f>KH!N17</f>
        <v>942</v>
      </c>
      <c r="O20" s="11">
        <f>KH!O17</f>
        <v>726</v>
      </c>
      <c r="P20" s="11">
        <f>KH!P17</f>
        <v>837.6</v>
      </c>
      <c r="Q20" s="11">
        <f>KH!Q17</f>
        <v>141.6</v>
      </c>
      <c r="R20" s="11">
        <f>KH!R17</f>
        <v>860.4</v>
      </c>
      <c r="S20" s="11">
        <f>KH!S17</f>
        <v>567.6</v>
      </c>
      <c r="T20" s="11">
        <f>KH!T17</f>
        <v>752.4</v>
      </c>
      <c r="U20" s="11">
        <f>KH!U17</f>
        <v>642</v>
      </c>
      <c r="V20" s="11">
        <f>KH!V17</f>
        <v>284.39999999999998</v>
      </c>
      <c r="W20" s="11">
        <f>KH!W17</f>
        <v>476.4</v>
      </c>
      <c r="X20" s="11">
        <f>KH!X17</f>
        <v>222</v>
      </c>
      <c r="Y20" s="11">
        <f>KH!Y17</f>
        <v>661.19999999999993</v>
      </c>
      <c r="Z20" s="11">
        <f>KH!Z17</f>
        <v>750</v>
      </c>
      <c r="AA20" s="11">
        <f>KH!AA17</f>
        <v>440.4</v>
      </c>
      <c r="AB20" s="11">
        <f>KH!AB17</f>
        <v>778.8</v>
      </c>
      <c r="AC20" s="11">
        <f>KH!AC17</f>
        <v>525.6</v>
      </c>
      <c r="AD20" s="11">
        <f>KH!AD17</f>
        <v>852</v>
      </c>
      <c r="AE20" s="11">
        <f>KH!AE17</f>
        <v>282</v>
      </c>
      <c r="AF20" s="11">
        <f>KH!AF17</f>
        <v>888</v>
      </c>
      <c r="AG20" s="11">
        <f>KH!AG17</f>
        <v>960</v>
      </c>
      <c r="AH20" s="11">
        <f>KH!AH17</f>
        <v>531.6</v>
      </c>
      <c r="AI20" s="11">
        <f>KH!AI17</f>
        <v>745.19999999999993</v>
      </c>
      <c r="AJ20" s="11">
        <f>KH!AJ17</f>
        <v>218.4</v>
      </c>
      <c r="AK20" s="11">
        <f>KH!AK17</f>
        <v>814.8</v>
      </c>
      <c r="AL20" s="11">
        <f>KH!AL17</f>
        <v>220.79999999999998</v>
      </c>
      <c r="AM20" s="11">
        <f>KH!AM17</f>
        <v>925.19999999999993</v>
      </c>
      <c r="AN20" s="11">
        <f>KH!AN17</f>
        <v>532.79999999999995</v>
      </c>
      <c r="AO20" s="11">
        <f>KH!AO17</f>
        <v>853.19999999999993</v>
      </c>
      <c r="AP20" s="11">
        <f>KH!AP17</f>
        <v>378</v>
      </c>
      <c r="AQ20" s="11">
        <f>KH!AQ17</f>
        <v>349.2</v>
      </c>
      <c r="AR20" s="11">
        <f>KH!AR17</f>
        <v>666</v>
      </c>
      <c r="AS20" s="11">
        <f>KH!AS17</f>
        <v>158.4</v>
      </c>
      <c r="AT20" s="11">
        <f>KH!AT17</f>
        <v>254.39999999999998</v>
      </c>
      <c r="AU20" s="11">
        <f>KH!AU17</f>
        <v>704.4</v>
      </c>
      <c r="AV20" s="11">
        <f>KH!AV17</f>
        <v>680.4</v>
      </c>
      <c r="AW20" s="11">
        <f>KH!AW17</f>
        <v>804</v>
      </c>
    </row>
    <row r="21" spans="1:49" x14ac:dyDescent="0.2">
      <c r="A21" s="5" t="s">
        <v>35</v>
      </c>
      <c r="B21" s="11">
        <v>179.02500000000001</v>
      </c>
      <c r="C21" s="11">
        <v>761.1450000000001</v>
      </c>
      <c r="D21" s="11">
        <v>626.0100000000001</v>
      </c>
      <c r="E21" s="11">
        <v>446.98500000000007</v>
      </c>
      <c r="F21" s="11">
        <v>528.99000000000012</v>
      </c>
      <c r="G21" s="11">
        <v>381.15000000000009</v>
      </c>
      <c r="H21" s="11">
        <v>808.50000000000011</v>
      </c>
      <c r="I21" s="11">
        <v>446.98500000000007</v>
      </c>
      <c r="J21" s="11">
        <v>784.24500000000012</v>
      </c>
      <c r="K21" s="11">
        <v>284.13000000000005</v>
      </c>
      <c r="L21" s="11">
        <v>831.60000000000014</v>
      </c>
      <c r="M21" s="11">
        <v>256.41000000000003</v>
      </c>
      <c r="N21" s="11">
        <f>KH!N18</f>
        <v>465.59999999999997</v>
      </c>
      <c r="O21" s="11">
        <f>KH!O18</f>
        <v>882</v>
      </c>
      <c r="P21" s="11">
        <f>KH!P18</f>
        <v>759.6</v>
      </c>
      <c r="Q21" s="11">
        <f>KH!Q18</f>
        <v>420</v>
      </c>
      <c r="R21" s="11">
        <f>KH!R18</f>
        <v>556.79999999999995</v>
      </c>
      <c r="S21" s="11">
        <f>KH!S18</f>
        <v>316.8</v>
      </c>
      <c r="T21" s="11">
        <f>KH!T18</f>
        <v>644.4</v>
      </c>
      <c r="U21" s="11">
        <f>KH!U18</f>
        <v>165.6</v>
      </c>
      <c r="V21" s="11">
        <f>KH!V18</f>
        <v>678</v>
      </c>
      <c r="W21" s="11">
        <f>KH!W18</f>
        <v>439.2</v>
      </c>
      <c r="X21" s="11">
        <f>KH!X18</f>
        <v>355.2</v>
      </c>
      <c r="Y21" s="11">
        <f>KH!Y18</f>
        <v>943.19999999999993</v>
      </c>
      <c r="Z21" s="11">
        <f>KH!Z18</f>
        <v>138</v>
      </c>
      <c r="AA21" s="11">
        <f>KH!AA18</f>
        <v>674.4</v>
      </c>
      <c r="AB21" s="11">
        <f>KH!AB18</f>
        <v>778.8</v>
      </c>
      <c r="AC21" s="11">
        <f>KH!AC18</f>
        <v>222</v>
      </c>
      <c r="AD21" s="11">
        <f>KH!AD18</f>
        <v>124.8</v>
      </c>
      <c r="AE21" s="11">
        <f>KH!AE18</f>
        <v>336</v>
      </c>
      <c r="AF21" s="11">
        <f>KH!AF18</f>
        <v>621.6</v>
      </c>
      <c r="AG21" s="11">
        <f>KH!AG18</f>
        <v>339.59999999999997</v>
      </c>
      <c r="AH21" s="11">
        <f>KH!AH18</f>
        <v>687.6</v>
      </c>
      <c r="AI21" s="11">
        <f>KH!AI18</f>
        <v>912</v>
      </c>
      <c r="AJ21" s="11">
        <f>KH!AJ18</f>
        <v>655.19999999999993</v>
      </c>
      <c r="AK21" s="11">
        <f>KH!AK18</f>
        <v>338.4</v>
      </c>
      <c r="AL21" s="11">
        <f>KH!AL18</f>
        <v>537.6</v>
      </c>
      <c r="AM21" s="11">
        <f>KH!AM18</f>
        <v>706.8</v>
      </c>
      <c r="AN21" s="11">
        <f>KH!AN18</f>
        <v>194.4</v>
      </c>
      <c r="AO21" s="11">
        <f>KH!AO18</f>
        <v>928.8</v>
      </c>
      <c r="AP21" s="11">
        <f>KH!AP18</f>
        <v>645.6</v>
      </c>
      <c r="AQ21" s="11">
        <f>KH!AQ18</f>
        <v>916.8</v>
      </c>
      <c r="AR21" s="11">
        <f>KH!AR18</f>
        <v>540</v>
      </c>
      <c r="AS21" s="11">
        <f>KH!AS18</f>
        <v>613.19999999999993</v>
      </c>
      <c r="AT21" s="11">
        <f>KH!AT18</f>
        <v>744</v>
      </c>
      <c r="AU21" s="11">
        <f>KH!AU18</f>
        <v>939.59999999999991</v>
      </c>
      <c r="AV21" s="11">
        <f>KH!AV18</f>
        <v>841.19999999999993</v>
      </c>
      <c r="AW21" s="11">
        <f>KH!AW18</f>
        <v>469.2</v>
      </c>
    </row>
    <row r="22" spans="1:49" x14ac:dyDescent="0.2">
      <c r="A22" s="5" t="s">
        <v>36</v>
      </c>
      <c r="B22" s="11">
        <v>358.05</v>
      </c>
      <c r="C22" s="11">
        <v>676.83</v>
      </c>
      <c r="D22" s="11">
        <v>315.315</v>
      </c>
      <c r="E22" s="11">
        <v>401.94000000000005</v>
      </c>
      <c r="F22" s="11">
        <v>726.49500000000012</v>
      </c>
      <c r="G22" s="11">
        <v>799.2600000000001</v>
      </c>
      <c r="H22" s="11">
        <v>479.3250000000001</v>
      </c>
      <c r="I22" s="11">
        <v>541.69500000000016</v>
      </c>
      <c r="J22" s="11">
        <v>732.2700000000001</v>
      </c>
      <c r="K22" s="11">
        <v>328.02000000000004</v>
      </c>
      <c r="L22" s="11">
        <v>761.1450000000001</v>
      </c>
      <c r="M22" s="11">
        <v>167.47499999999999</v>
      </c>
      <c r="N22" s="11">
        <f>KH!N19</f>
        <v>687.6</v>
      </c>
      <c r="O22" s="11">
        <f>KH!O19</f>
        <v>639.6</v>
      </c>
      <c r="P22" s="11">
        <f>KH!P19</f>
        <v>241.2</v>
      </c>
      <c r="Q22" s="11">
        <f>KH!Q19</f>
        <v>350.4</v>
      </c>
      <c r="R22" s="11">
        <f>KH!R19</f>
        <v>362.4</v>
      </c>
      <c r="S22" s="11">
        <f>KH!S19</f>
        <v>338.4</v>
      </c>
      <c r="T22" s="11">
        <f>KH!T19</f>
        <v>770.4</v>
      </c>
      <c r="U22" s="11">
        <f>KH!U19</f>
        <v>679.19999999999993</v>
      </c>
      <c r="V22" s="11">
        <f>KH!V19</f>
        <v>250.79999999999998</v>
      </c>
      <c r="W22" s="11">
        <f>KH!W19</f>
        <v>363.59999999999997</v>
      </c>
      <c r="X22" s="11">
        <f>KH!X19</f>
        <v>336</v>
      </c>
      <c r="Y22" s="11">
        <f>KH!Y19</f>
        <v>856.8</v>
      </c>
      <c r="Z22" s="11">
        <f>KH!Z19</f>
        <v>649.19999999999993</v>
      </c>
      <c r="AA22" s="11">
        <f>KH!AA19</f>
        <v>885.6</v>
      </c>
      <c r="AB22" s="11">
        <f>KH!AB19</f>
        <v>518.4</v>
      </c>
      <c r="AC22" s="11">
        <f>KH!AC19</f>
        <v>734.4</v>
      </c>
      <c r="AD22" s="11">
        <f>KH!AD19</f>
        <v>588</v>
      </c>
      <c r="AE22" s="11">
        <f>KH!AE19</f>
        <v>397.2</v>
      </c>
      <c r="AF22" s="11">
        <f>KH!AF19</f>
        <v>412.8</v>
      </c>
      <c r="AG22" s="11">
        <f>KH!AG19</f>
        <v>196.79999999999998</v>
      </c>
      <c r="AH22" s="11">
        <f>KH!AH19</f>
        <v>450</v>
      </c>
      <c r="AI22" s="11">
        <f>KH!AI19</f>
        <v>699.6</v>
      </c>
      <c r="AJ22" s="11">
        <f>KH!AJ19</f>
        <v>807.6</v>
      </c>
      <c r="AK22" s="11">
        <f>KH!AK19</f>
        <v>315.59999999999997</v>
      </c>
      <c r="AL22" s="11">
        <f>KH!AL19</f>
        <v>760.8</v>
      </c>
      <c r="AM22" s="11">
        <f>KH!AM19</f>
        <v>163.19999999999999</v>
      </c>
      <c r="AN22" s="11">
        <f>KH!AN19</f>
        <v>565.19999999999993</v>
      </c>
      <c r="AO22" s="11">
        <f>KH!AO19</f>
        <v>166.79999999999998</v>
      </c>
      <c r="AP22" s="11">
        <f>KH!AP19</f>
        <v>207.6</v>
      </c>
      <c r="AQ22" s="11">
        <f>KH!AQ19</f>
        <v>211.2</v>
      </c>
      <c r="AR22" s="11">
        <f>KH!AR19</f>
        <v>648</v>
      </c>
      <c r="AS22" s="11">
        <f>KH!AS19</f>
        <v>841.19999999999993</v>
      </c>
      <c r="AT22" s="11">
        <f>KH!AT19</f>
        <v>745.19999999999993</v>
      </c>
      <c r="AU22" s="11">
        <f>KH!AU19</f>
        <v>862.8</v>
      </c>
      <c r="AV22" s="11">
        <f>KH!AV19</f>
        <v>212.4</v>
      </c>
      <c r="AW22" s="11">
        <f>KH!AW19</f>
        <v>505.2</v>
      </c>
    </row>
    <row r="23" spans="1:49" x14ac:dyDescent="0.2">
      <c r="A23" s="5" t="s">
        <v>37</v>
      </c>
      <c r="B23" s="11">
        <v>264.49500000000006</v>
      </c>
      <c r="C23" s="11">
        <v>228.69000000000003</v>
      </c>
      <c r="D23" s="11">
        <v>375.37500000000006</v>
      </c>
      <c r="E23" s="11">
        <v>221.76000000000002</v>
      </c>
      <c r="F23" s="11">
        <v>914.7600000000001</v>
      </c>
      <c r="G23" s="11">
        <v>873.18000000000006</v>
      </c>
      <c r="H23" s="11">
        <v>726.49500000000012</v>
      </c>
      <c r="I23" s="11">
        <v>504.73500000000007</v>
      </c>
      <c r="J23" s="11">
        <v>880.11000000000013</v>
      </c>
      <c r="K23" s="11">
        <v>143.22</v>
      </c>
      <c r="L23" s="11">
        <v>231.00000000000003</v>
      </c>
      <c r="M23" s="11">
        <v>490.87500000000006</v>
      </c>
      <c r="N23" s="11">
        <f>KH!N20</f>
        <v>274.8</v>
      </c>
      <c r="O23" s="11">
        <f>KH!O20</f>
        <v>222</v>
      </c>
      <c r="P23" s="11">
        <f>KH!P20</f>
        <v>247.2</v>
      </c>
      <c r="Q23" s="11">
        <f>KH!Q20</f>
        <v>444</v>
      </c>
      <c r="R23" s="11">
        <f>KH!R20</f>
        <v>844.8</v>
      </c>
      <c r="S23" s="11">
        <f>KH!S20</f>
        <v>820.8</v>
      </c>
      <c r="T23" s="11">
        <f>KH!T20</f>
        <v>742.8</v>
      </c>
      <c r="U23" s="11">
        <f>KH!U20</f>
        <v>348</v>
      </c>
      <c r="V23" s="11">
        <f>KH!V20</f>
        <v>878.4</v>
      </c>
      <c r="W23" s="11">
        <f>KH!W20</f>
        <v>628.79999999999995</v>
      </c>
      <c r="X23" s="11">
        <f>KH!X20</f>
        <v>223.2</v>
      </c>
      <c r="Y23" s="11">
        <f>KH!Y20</f>
        <v>265.2</v>
      </c>
      <c r="Z23" s="11">
        <f>KH!Z20</f>
        <v>813.6</v>
      </c>
      <c r="AA23" s="11">
        <f>KH!AA20</f>
        <v>880.8</v>
      </c>
      <c r="AB23" s="11">
        <f>KH!AB20</f>
        <v>178.79999999999998</v>
      </c>
      <c r="AC23" s="11">
        <f>KH!AC20</f>
        <v>320.39999999999998</v>
      </c>
      <c r="AD23" s="11">
        <f>KH!AD20</f>
        <v>332.4</v>
      </c>
      <c r="AE23" s="11">
        <f>KH!AE20</f>
        <v>730.8</v>
      </c>
      <c r="AF23" s="11">
        <f>KH!AF20</f>
        <v>752.4</v>
      </c>
      <c r="AG23" s="11">
        <f>KH!AG20</f>
        <v>769.19999999999993</v>
      </c>
      <c r="AH23" s="11">
        <f>KH!AH20</f>
        <v>148.79999999999998</v>
      </c>
      <c r="AI23" s="11">
        <f>KH!AI20</f>
        <v>627.6</v>
      </c>
      <c r="AJ23" s="11">
        <f>KH!AJ20</f>
        <v>540</v>
      </c>
      <c r="AK23" s="11">
        <f>KH!AK20</f>
        <v>505.2</v>
      </c>
      <c r="AL23" s="11">
        <f>KH!AL20</f>
        <v>501.59999999999997</v>
      </c>
      <c r="AM23" s="11">
        <f>KH!AM20</f>
        <v>387.59999999999997</v>
      </c>
      <c r="AN23" s="11">
        <f>KH!AN20</f>
        <v>462</v>
      </c>
      <c r="AO23" s="11">
        <f>KH!AO20</f>
        <v>292.8</v>
      </c>
      <c r="AP23" s="11">
        <f>KH!AP20</f>
        <v>751.19999999999993</v>
      </c>
      <c r="AQ23" s="11">
        <f>KH!AQ20</f>
        <v>860.4</v>
      </c>
      <c r="AR23" s="11">
        <f>KH!AR20</f>
        <v>127.19999999999999</v>
      </c>
      <c r="AS23" s="11">
        <f>KH!AS20</f>
        <v>466.79999999999995</v>
      </c>
      <c r="AT23" s="11">
        <f>KH!AT20</f>
        <v>550.79999999999995</v>
      </c>
      <c r="AU23" s="11">
        <f>KH!AU20</f>
        <v>512.4</v>
      </c>
      <c r="AV23" s="11">
        <f>KH!AV20</f>
        <v>735.6</v>
      </c>
      <c r="AW23" s="11">
        <f>KH!AW20</f>
        <v>547.19999999999993</v>
      </c>
    </row>
    <row r="24" spans="1:49" x14ac:dyDescent="0.2">
      <c r="A24" s="5" t="s">
        <v>38</v>
      </c>
      <c r="B24" s="11">
        <v>309.54000000000002</v>
      </c>
      <c r="C24" s="11">
        <v>175.56000000000003</v>
      </c>
      <c r="D24" s="11">
        <v>891.66000000000008</v>
      </c>
      <c r="E24" s="11">
        <v>148.995</v>
      </c>
      <c r="F24" s="11">
        <v>243.70500000000004</v>
      </c>
      <c r="G24" s="11">
        <v>530.1450000000001</v>
      </c>
      <c r="H24" s="11">
        <v>145.53000000000003</v>
      </c>
      <c r="I24" s="11">
        <v>545.16000000000008</v>
      </c>
      <c r="J24" s="11">
        <v>741.5100000000001</v>
      </c>
      <c r="K24" s="11">
        <v>398.47500000000008</v>
      </c>
      <c r="L24" s="11">
        <v>840.84000000000015</v>
      </c>
      <c r="M24" s="11">
        <v>400.78500000000008</v>
      </c>
      <c r="N24" s="11">
        <f>KH!N21</f>
        <v>538.79999999999995</v>
      </c>
      <c r="O24" s="11">
        <f>KH!O21</f>
        <v>646.79999999999995</v>
      </c>
      <c r="P24" s="11">
        <f>KH!P21</f>
        <v>122.39999999999999</v>
      </c>
      <c r="Q24" s="11">
        <f>KH!Q21</f>
        <v>699.6</v>
      </c>
      <c r="R24" s="11">
        <f>KH!R21</f>
        <v>824.4</v>
      </c>
      <c r="S24" s="11">
        <f>KH!S21</f>
        <v>285.59999999999997</v>
      </c>
      <c r="T24" s="11">
        <f>KH!T21</f>
        <v>372</v>
      </c>
      <c r="U24" s="11">
        <f>KH!U21</f>
        <v>134.4</v>
      </c>
      <c r="V24" s="11">
        <f>KH!V21</f>
        <v>813.6</v>
      </c>
      <c r="W24" s="11">
        <f>KH!W21</f>
        <v>908.4</v>
      </c>
      <c r="X24" s="11">
        <f>KH!X21</f>
        <v>650.4</v>
      </c>
      <c r="Y24" s="11">
        <f>KH!Y21</f>
        <v>919.19999999999993</v>
      </c>
      <c r="Z24" s="11">
        <f>KH!Z21</f>
        <v>516</v>
      </c>
      <c r="AA24" s="11">
        <f>KH!AA21</f>
        <v>408</v>
      </c>
      <c r="AB24" s="11">
        <f>KH!AB21</f>
        <v>175.2</v>
      </c>
      <c r="AC24" s="11">
        <f>KH!AC21</f>
        <v>670.8</v>
      </c>
      <c r="AD24" s="11">
        <f>KH!AD21</f>
        <v>338.4</v>
      </c>
      <c r="AE24" s="11">
        <f>KH!AE21</f>
        <v>520.79999999999995</v>
      </c>
      <c r="AF24" s="11">
        <f>KH!AF21</f>
        <v>872.4</v>
      </c>
      <c r="AG24" s="11">
        <f>KH!AG21</f>
        <v>879.6</v>
      </c>
      <c r="AH24" s="11">
        <f>KH!AH21</f>
        <v>844.8</v>
      </c>
      <c r="AI24" s="11">
        <f>KH!AI21</f>
        <v>445.2</v>
      </c>
      <c r="AJ24" s="11">
        <f>KH!AJ21</f>
        <v>147.6</v>
      </c>
      <c r="AK24" s="11">
        <f>KH!AK21</f>
        <v>772.8</v>
      </c>
      <c r="AL24" s="11">
        <f>KH!AL21</f>
        <v>463.2</v>
      </c>
      <c r="AM24" s="11">
        <f>KH!AM21</f>
        <v>754.8</v>
      </c>
      <c r="AN24" s="11">
        <f>KH!AN21</f>
        <v>212.4</v>
      </c>
      <c r="AO24" s="11">
        <f>KH!AO21</f>
        <v>801.6</v>
      </c>
      <c r="AP24" s="11">
        <f>KH!AP21</f>
        <v>490.79999999999995</v>
      </c>
      <c r="AQ24" s="11">
        <f>KH!AQ21</f>
        <v>794.4</v>
      </c>
      <c r="AR24" s="11">
        <f>KH!AR21</f>
        <v>399.59999999999997</v>
      </c>
      <c r="AS24" s="11">
        <f>KH!AS21</f>
        <v>229.2</v>
      </c>
      <c r="AT24" s="11">
        <f>KH!AT21</f>
        <v>528</v>
      </c>
      <c r="AU24" s="11">
        <f>KH!AU21</f>
        <v>146.4</v>
      </c>
      <c r="AV24" s="11">
        <f>KH!AV21</f>
        <v>795.6</v>
      </c>
      <c r="AW24" s="11">
        <f>KH!AW21</f>
        <v>378</v>
      </c>
    </row>
    <row r="25" spans="1:49" x14ac:dyDescent="0.2">
      <c r="A25" s="5" t="s">
        <v>39</v>
      </c>
      <c r="B25" s="11">
        <v>326.86500000000001</v>
      </c>
      <c r="C25" s="11">
        <v>436.59000000000003</v>
      </c>
      <c r="D25" s="11">
        <v>246.59250000000003</v>
      </c>
      <c r="E25" s="11">
        <v>264.49500000000006</v>
      </c>
      <c r="F25" s="11">
        <v>267.96000000000004</v>
      </c>
      <c r="G25" s="11">
        <v>374.22</v>
      </c>
      <c r="H25" s="11">
        <v>431.39250000000004</v>
      </c>
      <c r="I25" s="11">
        <v>414.06750000000005</v>
      </c>
      <c r="J25" s="11">
        <v>236.77500000000003</v>
      </c>
      <c r="K25" s="11">
        <v>440.63250000000005</v>
      </c>
      <c r="L25" s="11">
        <v>393.85500000000002</v>
      </c>
      <c r="M25" s="11">
        <v>344.19000000000005</v>
      </c>
      <c r="N25" s="11">
        <f>(KH!N22)*0.5</f>
        <v>41.1</v>
      </c>
      <c r="O25" s="11">
        <f>(KH!O22)*0.5</f>
        <v>123.3</v>
      </c>
      <c r="P25" s="11">
        <f>(KH!P22)*0.5</f>
        <v>63.9</v>
      </c>
      <c r="Q25" s="11">
        <f>(KH!Q22)*0.5</f>
        <v>36.6</v>
      </c>
      <c r="R25" s="11">
        <f>(KH!R22)*0.5</f>
        <v>30.9</v>
      </c>
      <c r="S25" s="11">
        <f>(KH!S22)*0.5</f>
        <v>210</v>
      </c>
      <c r="T25" s="11">
        <f>(KH!T22)*0.5</f>
        <v>60.3</v>
      </c>
      <c r="U25" s="11">
        <f>(KH!U22)*0.5</f>
        <v>105</v>
      </c>
      <c r="V25" s="11">
        <f>(KH!V22)*0.5</f>
        <v>215.1</v>
      </c>
      <c r="W25" s="11">
        <f>(KH!W22)*0.5</f>
        <v>100.8</v>
      </c>
      <c r="X25" s="11">
        <f>(KH!X22)*0.5</f>
        <v>120.89999999999999</v>
      </c>
      <c r="Y25" s="11">
        <f>(KH!Y22)*0.5</f>
        <v>117.89999999999999</v>
      </c>
      <c r="Z25" s="11">
        <f>(KH!Z22)*0.5</f>
        <v>164.4</v>
      </c>
      <c r="AA25" s="11">
        <f>(KH!AA22)*0.5</f>
        <v>193.5</v>
      </c>
      <c r="AB25" s="11">
        <f>(KH!AB22)*0.5</f>
        <v>209.1</v>
      </c>
      <c r="AC25" s="11">
        <f>(KH!AC22)*0.5</f>
        <v>33</v>
      </c>
      <c r="AD25" s="11">
        <f>(KH!AD22)*0.5</f>
        <v>53.4</v>
      </c>
      <c r="AE25" s="11">
        <f>(KH!AE22)*0.5</f>
        <v>212.7</v>
      </c>
      <c r="AF25" s="11">
        <f>(KH!AF22)*0.5</f>
        <v>221.1</v>
      </c>
      <c r="AG25" s="11">
        <f>(KH!AG22)*0.5</f>
        <v>36.9</v>
      </c>
      <c r="AH25" s="11">
        <f>(KH!AH22)*0.5</f>
        <v>211.2</v>
      </c>
      <c r="AI25" s="11">
        <f>(KH!AI22)*0.5</f>
        <v>113.39999999999999</v>
      </c>
      <c r="AJ25" s="11">
        <f>(KH!AJ22)*0.5</f>
        <v>142.5</v>
      </c>
      <c r="AK25" s="11">
        <f>(KH!AK22)*0.5</f>
        <v>87.3</v>
      </c>
      <c r="AL25" s="11">
        <f>(KH!AL22)*0.5</f>
        <v>152.1</v>
      </c>
      <c r="AM25" s="11">
        <f>(KH!AM22)*0.5</f>
        <v>91.2</v>
      </c>
      <c r="AN25" s="11">
        <f>(KH!AN22)*0.5</f>
        <v>152.69999999999999</v>
      </c>
      <c r="AO25" s="11">
        <f>(KH!AO22)*0.5</f>
        <v>108</v>
      </c>
      <c r="AP25" s="11">
        <f>(KH!AP22)*0.5</f>
        <v>170.7</v>
      </c>
      <c r="AQ25" s="11">
        <f>(KH!AQ22)*0.5</f>
        <v>86.399999999999991</v>
      </c>
      <c r="AR25" s="11">
        <f>(KH!AR22)*0.5</f>
        <v>116.39999999999999</v>
      </c>
      <c r="AS25" s="11">
        <f>(KH!AS22)*0.5</f>
        <v>101.39999999999999</v>
      </c>
      <c r="AT25" s="11">
        <f>(KH!AT22)*0.5</f>
        <v>62.099999999999994</v>
      </c>
      <c r="AU25" s="11">
        <f>(KH!AU22)*0.5</f>
        <v>225.9</v>
      </c>
      <c r="AV25" s="11">
        <f>(KH!AV22)*0.5</f>
        <v>62.4</v>
      </c>
      <c r="AW25" s="11">
        <f>(KH!AW22)*0.5</f>
        <v>39.299999999999997</v>
      </c>
    </row>
    <row r="26" spans="1:49" x14ac:dyDescent="0.2">
      <c r="A26" s="5" t="s">
        <v>40</v>
      </c>
      <c r="B26" s="11">
        <v>710.32500000000005</v>
      </c>
      <c r="C26" s="11">
        <v>373.06500000000005</v>
      </c>
      <c r="D26" s="11">
        <v>191.73000000000002</v>
      </c>
      <c r="E26" s="11">
        <v>516.28500000000008</v>
      </c>
      <c r="F26" s="11">
        <v>362.67000000000007</v>
      </c>
      <c r="G26" s="11">
        <v>341.88000000000005</v>
      </c>
      <c r="H26" s="11">
        <v>652.57500000000005</v>
      </c>
      <c r="I26" s="11">
        <v>465.46500000000003</v>
      </c>
      <c r="J26" s="11">
        <v>317.625</v>
      </c>
      <c r="K26" s="11">
        <v>354.58500000000004</v>
      </c>
      <c r="L26" s="11">
        <v>486.25500000000005</v>
      </c>
      <c r="M26" s="11">
        <v>921.69</v>
      </c>
      <c r="N26" s="11">
        <f>KH!N23</f>
        <v>925.19999999999993</v>
      </c>
      <c r="O26" s="11">
        <f>KH!O23</f>
        <v>819.6</v>
      </c>
      <c r="P26" s="11">
        <f>KH!P23</f>
        <v>313.2</v>
      </c>
      <c r="Q26" s="11">
        <f>KH!Q23</f>
        <v>633.6</v>
      </c>
      <c r="R26" s="11">
        <f>KH!R23</f>
        <v>476.4</v>
      </c>
      <c r="S26" s="11">
        <f>KH!S23</f>
        <v>284.39999999999998</v>
      </c>
      <c r="T26" s="11">
        <f>KH!T23</f>
        <v>616.79999999999995</v>
      </c>
      <c r="U26" s="11">
        <f>KH!U23</f>
        <v>693.6</v>
      </c>
      <c r="V26" s="11">
        <f>KH!V23</f>
        <v>802.8</v>
      </c>
      <c r="W26" s="11">
        <f>KH!W23</f>
        <v>288</v>
      </c>
      <c r="X26" s="11">
        <f>KH!X23</f>
        <v>462</v>
      </c>
      <c r="Y26" s="11">
        <f>KH!Y23</f>
        <v>286.8</v>
      </c>
      <c r="Z26" s="11">
        <f>KH!Z23</f>
        <v>138</v>
      </c>
      <c r="AA26" s="11">
        <f>KH!AA23</f>
        <v>194.4</v>
      </c>
      <c r="AB26" s="11">
        <f>KH!AB23</f>
        <v>908.4</v>
      </c>
      <c r="AC26" s="11">
        <f>KH!AC23</f>
        <v>604.79999999999995</v>
      </c>
      <c r="AD26" s="11">
        <f>KH!AD23</f>
        <v>133.19999999999999</v>
      </c>
      <c r="AE26" s="11">
        <f>KH!AE23</f>
        <v>378</v>
      </c>
      <c r="AF26" s="11">
        <f>KH!AF23</f>
        <v>650.4</v>
      </c>
      <c r="AG26" s="11">
        <f>KH!AG23</f>
        <v>896.4</v>
      </c>
      <c r="AH26" s="11">
        <f>KH!AH23</f>
        <v>519.6</v>
      </c>
      <c r="AI26" s="11">
        <f>KH!AI23</f>
        <v>258</v>
      </c>
      <c r="AJ26" s="11">
        <f>KH!AJ23</f>
        <v>744</v>
      </c>
      <c r="AK26" s="11">
        <f>KH!AK23</f>
        <v>693.6</v>
      </c>
      <c r="AL26" s="11">
        <f>KH!AL23</f>
        <v>900</v>
      </c>
      <c r="AM26" s="11">
        <f>KH!AM23</f>
        <v>724.8</v>
      </c>
      <c r="AN26" s="11">
        <f>KH!AN23</f>
        <v>920.4</v>
      </c>
      <c r="AO26" s="11">
        <f>KH!AO23</f>
        <v>886.8</v>
      </c>
      <c r="AP26" s="11">
        <f>KH!AP23</f>
        <v>409.2</v>
      </c>
      <c r="AQ26" s="11">
        <f>KH!AQ23</f>
        <v>745.19999999999993</v>
      </c>
      <c r="AR26" s="11">
        <f>KH!AR23</f>
        <v>727.19999999999993</v>
      </c>
      <c r="AS26" s="11">
        <f>KH!AS23</f>
        <v>769.19999999999993</v>
      </c>
      <c r="AT26" s="11">
        <f>KH!AT23</f>
        <v>489.59999999999997</v>
      </c>
      <c r="AU26" s="11">
        <f>KH!AU23</f>
        <v>634.79999999999995</v>
      </c>
      <c r="AV26" s="11">
        <f>KH!AV23</f>
        <v>786</v>
      </c>
      <c r="AW26" s="11">
        <f>KH!AW23</f>
        <v>697.19999999999993</v>
      </c>
    </row>
    <row r="27" spans="1:49" x14ac:dyDescent="0.2">
      <c r="A27" s="5" t="s">
        <v>41</v>
      </c>
      <c r="B27" s="11">
        <v>450.4500000000001</v>
      </c>
      <c r="C27" s="11">
        <v>681.45</v>
      </c>
      <c r="D27" s="11">
        <v>794.6400000000001</v>
      </c>
      <c r="E27" s="11">
        <v>228.69000000000003</v>
      </c>
      <c r="F27" s="11">
        <v>518.59500000000003</v>
      </c>
      <c r="G27" s="11">
        <v>266.80500000000001</v>
      </c>
      <c r="H27" s="11">
        <v>263.34000000000003</v>
      </c>
      <c r="I27" s="11">
        <v>661.81500000000005</v>
      </c>
      <c r="J27" s="11">
        <v>361.51500000000004</v>
      </c>
      <c r="K27" s="11">
        <v>169.78500000000003</v>
      </c>
      <c r="L27" s="11">
        <v>231.00000000000003</v>
      </c>
      <c r="M27" s="11">
        <v>367.29</v>
      </c>
      <c r="N27" s="11">
        <f>KH!N24</f>
        <v>609.6</v>
      </c>
      <c r="O27" s="11">
        <f>KH!O24</f>
        <v>232.79999999999998</v>
      </c>
      <c r="P27" s="11">
        <f>KH!P24</f>
        <v>372</v>
      </c>
      <c r="Q27" s="11">
        <f>KH!Q24</f>
        <v>496.79999999999995</v>
      </c>
      <c r="R27" s="11">
        <f>KH!R24</f>
        <v>435.59999999999997</v>
      </c>
      <c r="S27" s="11">
        <f>KH!S24</f>
        <v>864</v>
      </c>
      <c r="T27" s="11">
        <f>KH!T24</f>
        <v>778.8</v>
      </c>
      <c r="U27" s="11">
        <f>KH!U24</f>
        <v>447.59999999999997</v>
      </c>
      <c r="V27" s="11">
        <f>KH!V24</f>
        <v>297.59999999999997</v>
      </c>
      <c r="W27" s="11">
        <f>KH!W24</f>
        <v>433.2</v>
      </c>
      <c r="X27" s="11">
        <f>KH!X24</f>
        <v>921.59999999999991</v>
      </c>
      <c r="Y27" s="11">
        <f>KH!Y24</f>
        <v>806.4</v>
      </c>
      <c r="Z27" s="11">
        <f>KH!Z24</f>
        <v>844.8</v>
      </c>
      <c r="AA27" s="11">
        <f>KH!AA24</f>
        <v>892.8</v>
      </c>
      <c r="AB27" s="11">
        <f>KH!AB24</f>
        <v>606</v>
      </c>
      <c r="AC27" s="11">
        <f>KH!AC24</f>
        <v>666</v>
      </c>
      <c r="AD27" s="11">
        <f>KH!AD24</f>
        <v>723.6</v>
      </c>
      <c r="AE27" s="11">
        <f>KH!AE24</f>
        <v>950.4</v>
      </c>
      <c r="AF27" s="11">
        <f>KH!AF24</f>
        <v>794.4</v>
      </c>
      <c r="AG27" s="11">
        <f>KH!AG24</f>
        <v>670.8</v>
      </c>
      <c r="AH27" s="11">
        <f>KH!AH24</f>
        <v>918</v>
      </c>
      <c r="AI27" s="11">
        <f>KH!AI24</f>
        <v>394.8</v>
      </c>
      <c r="AJ27" s="11">
        <f>KH!AJ24</f>
        <v>420</v>
      </c>
      <c r="AK27" s="11">
        <f>KH!AK24</f>
        <v>218.4</v>
      </c>
      <c r="AL27" s="11">
        <f>KH!AL24</f>
        <v>128.4</v>
      </c>
      <c r="AM27" s="11">
        <f>KH!AM24</f>
        <v>794.4</v>
      </c>
      <c r="AN27" s="11">
        <f>KH!AN24</f>
        <v>420</v>
      </c>
      <c r="AO27" s="11">
        <f>KH!AO24</f>
        <v>514.79999999999995</v>
      </c>
      <c r="AP27" s="11">
        <f>KH!AP24</f>
        <v>882</v>
      </c>
      <c r="AQ27" s="11">
        <f>KH!AQ24</f>
        <v>151.19999999999999</v>
      </c>
      <c r="AR27" s="11">
        <f>KH!AR24</f>
        <v>913.19999999999993</v>
      </c>
      <c r="AS27" s="11">
        <f>KH!AS24</f>
        <v>164.4</v>
      </c>
      <c r="AT27" s="11">
        <f>KH!AT24</f>
        <v>864</v>
      </c>
      <c r="AU27" s="11">
        <f>KH!AU24</f>
        <v>403.2</v>
      </c>
      <c r="AV27" s="11">
        <f>KH!AV24</f>
        <v>349.2</v>
      </c>
      <c r="AW27" s="11">
        <f>KH!AW24</f>
        <v>594</v>
      </c>
    </row>
    <row r="28" spans="1:49" x14ac:dyDescent="0.2">
      <c r="A28" s="5" t="s">
        <v>42</v>
      </c>
      <c r="B28" s="11">
        <v>653.73</v>
      </c>
      <c r="C28" s="11">
        <v>361.51500000000004</v>
      </c>
      <c r="D28" s="11">
        <v>354.58500000000004</v>
      </c>
      <c r="E28" s="11">
        <v>347.65500000000003</v>
      </c>
      <c r="F28" s="11">
        <v>778.47000000000014</v>
      </c>
      <c r="G28" s="11">
        <v>680.29500000000007</v>
      </c>
      <c r="H28" s="11">
        <v>561.33000000000004</v>
      </c>
      <c r="I28" s="11">
        <v>799.2600000000001</v>
      </c>
      <c r="J28" s="11">
        <v>651.42000000000007</v>
      </c>
      <c r="K28" s="11">
        <v>458.53500000000008</v>
      </c>
      <c r="L28" s="11">
        <v>560.17500000000007</v>
      </c>
      <c r="M28" s="11">
        <v>755.37000000000012</v>
      </c>
      <c r="N28" s="11">
        <f>KH!N25</f>
        <v>379.2</v>
      </c>
      <c r="O28" s="11">
        <f>KH!O25</f>
        <v>602.4</v>
      </c>
      <c r="P28" s="11">
        <f>KH!P25</f>
        <v>562.79999999999995</v>
      </c>
      <c r="Q28" s="11">
        <f>KH!Q25</f>
        <v>740.4</v>
      </c>
      <c r="R28" s="11">
        <f>KH!R25</f>
        <v>450</v>
      </c>
      <c r="S28" s="11">
        <f>KH!S25</f>
        <v>748.8</v>
      </c>
      <c r="T28" s="11">
        <f>KH!T25</f>
        <v>361.2</v>
      </c>
      <c r="U28" s="11">
        <f>KH!U25</f>
        <v>411.59999999999997</v>
      </c>
      <c r="V28" s="11">
        <f>KH!V25</f>
        <v>3787.2</v>
      </c>
      <c r="W28" s="11">
        <f>KH!W25</f>
        <v>776.4</v>
      </c>
      <c r="X28" s="11">
        <f>KH!X25</f>
        <v>652.79999999999995</v>
      </c>
      <c r="Y28" s="11">
        <f>KH!Y25</f>
        <v>728.4</v>
      </c>
      <c r="Z28" s="11">
        <f>KH!Z25</f>
        <v>772.8</v>
      </c>
      <c r="AA28" s="11">
        <f>KH!AA25</f>
        <v>700.8</v>
      </c>
      <c r="AB28" s="11">
        <f>KH!AB25</f>
        <v>450</v>
      </c>
      <c r="AC28" s="11">
        <f>KH!AC25</f>
        <v>801.6</v>
      </c>
      <c r="AD28" s="11">
        <f>KH!AD25</f>
        <v>393.59999999999997</v>
      </c>
      <c r="AE28" s="11">
        <f>KH!AE25</f>
        <v>678</v>
      </c>
      <c r="AF28" s="11">
        <f>KH!AF25</f>
        <v>526.79999999999995</v>
      </c>
      <c r="AG28" s="11">
        <f>KH!AG25</f>
        <v>812.4</v>
      </c>
      <c r="AH28" s="11">
        <f>KH!AH25</f>
        <v>603.6</v>
      </c>
      <c r="AI28" s="11">
        <f>KH!AI25</f>
        <v>373.2</v>
      </c>
      <c r="AJ28" s="11">
        <f>KH!AJ25</f>
        <v>390</v>
      </c>
      <c r="AK28" s="11">
        <f>KH!AK25</f>
        <v>828</v>
      </c>
      <c r="AL28" s="11">
        <f>KH!AL25</f>
        <v>688.8</v>
      </c>
      <c r="AM28" s="11">
        <f>KH!AM25</f>
        <v>831.6</v>
      </c>
      <c r="AN28" s="11">
        <f>KH!AN25</f>
        <v>475.2</v>
      </c>
      <c r="AO28" s="11">
        <f>KH!AO25</f>
        <v>376.8</v>
      </c>
      <c r="AP28" s="11">
        <f>KH!AP25</f>
        <v>646.79999999999995</v>
      </c>
      <c r="AQ28" s="11">
        <f>KH!AQ25</f>
        <v>727.19999999999993</v>
      </c>
      <c r="AR28" s="11">
        <f>KH!AR25</f>
        <v>645.6</v>
      </c>
      <c r="AS28" s="11">
        <f>KH!AS25</f>
        <v>751.19999999999993</v>
      </c>
      <c r="AT28" s="11">
        <f>KH!AT25</f>
        <v>739.19999999999993</v>
      </c>
      <c r="AU28" s="11">
        <f>KH!AU25</f>
        <v>745.19999999999993</v>
      </c>
      <c r="AV28" s="11">
        <f>KH!AV25</f>
        <v>739.19999999999993</v>
      </c>
      <c r="AW28" s="11">
        <f>KH!AW25</f>
        <v>792</v>
      </c>
    </row>
    <row r="29" spans="1:49" x14ac:dyDescent="0.2">
      <c r="A29" s="5" t="s">
        <v>43</v>
      </c>
      <c r="B29" s="11">
        <v>682.60500000000002</v>
      </c>
      <c r="C29" s="11">
        <v>427.35000000000008</v>
      </c>
      <c r="D29" s="11">
        <v>416.95500000000004</v>
      </c>
      <c r="E29" s="11">
        <v>653.73</v>
      </c>
      <c r="F29" s="11">
        <v>649.11000000000013</v>
      </c>
      <c r="G29" s="11">
        <v>438.90000000000009</v>
      </c>
      <c r="H29" s="11">
        <v>705.70500000000004</v>
      </c>
      <c r="I29" s="11">
        <v>708.0150000000001</v>
      </c>
      <c r="J29" s="11">
        <v>430.81500000000005</v>
      </c>
      <c r="K29" s="11">
        <v>593.67000000000007</v>
      </c>
      <c r="L29" s="11">
        <v>480.48</v>
      </c>
      <c r="M29" s="11">
        <v>537.07500000000005</v>
      </c>
      <c r="N29" s="11">
        <f>KH!N26</f>
        <v>740.4</v>
      </c>
      <c r="O29" s="11">
        <f>KH!O26</f>
        <v>507.59999999999997</v>
      </c>
      <c r="P29" s="11">
        <f>KH!P26</f>
        <v>481.2</v>
      </c>
      <c r="Q29" s="11">
        <f>KH!Q26</f>
        <v>729.6</v>
      </c>
      <c r="R29" s="11">
        <f>KH!R26</f>
        <v>721.19999999999993</v>
      </c>
      <c r="S29" s="11">
        <f>KH!S26</f>
        <v>637.19999999999993</v>
      </c>
      <c r="T29" s="11">
        <f>KH!T26</f>
        <v>639.6</v>
      </c>
      <c r="U29" s="11">
        <f>KH!U26</f>
        <v>415.2</v>
      </c>
      <c r="V29" s="11">
        <f>KH!V26</f>
        <v>658.8</v>
      </c>
      <c r="W29" s="11">
        <f>KH!W26</f>
        <v>412.8</v>
      </c>
      <c r="X29" s="11">
        <f>KH!X26</f>
        <v>493.2</v>
      </c>
      <c r="Y29" s="11">
        <f>KH!Y26</f>
        <v>4742.8</v>
      </c>
      <c r="Z29" s="11">
        <f>KH!Z26</f>
        <v>366</v>
      </c>
      <c r="AA29" s="11">
        <f>KH!AA26</f>
        <v>824.4</v>
      </c>
      <c r="AB29" s="11">
        <f>KH!AB26</f>
        <v>565.19999999999993</v>
      </c>
      <c r="AC29" s="11">
        <f>KH!AC26</f>
        <v>505.2</v>
      </c>
      <c r="AD29" s="11">
        <f>KH!AD26</f>
        <v>506.4</v>
      </c>
      <c r="AE29" s="11">
        <f>KH!AE26</f>
        <v>626.4</v>
      </c>
      <c r="AF29" s="11">
        <f>KH!AF26</f>
        <v>632.4</v>
      </c>
      <c r="AG29" s="11">
        <f>KH!AG26</f>
        <v>678</v>
      </c>
      <c r="AH29" s="11">
        <f>KH!AH26</f>
        <v>740.4</v>
      </c>
      <c r="AI29" s="11">
        <f>KH!AI26</f>
        <v>366</v>
      </c>
      <c r="AJ29" s="11">
        <f>KH!AJ26</f>
        <v>529.19999999999993</v>
      </c>
      <c r="AK29" s="11">
        <f>KH!AK26</f>
        <v>432</v>
      </c>
      <c r="AL29" s="11">
        <f>KH!AL26</f>
        <v>838.8</v>
      </c>
      <c r="AM29" s="11">
        <f>KH!AM26</f>
        <v>465.59999999999997</v>
      </c>
      <c r="AN29" s="11">
        <f>KH!AN26</f>
        <v>730.8</v>
      </c>
      <c r="AO29" s="11">
        <f>KH!AO26</f>
        <v>363.59999999999997</v>
      </c>
      <c r="AP29" s="11">
        <f>KH!AP26</f>
        <v>696</v>
      </c>
      <c r="AQ29" s="11">
        <f>KH!AQ26</f>
        <v>750</v>
      </c>
      <c r="AR29" s="11">
        <f>KH!AR26</f>
        <v>744</v>
      </c>
      <c r="AS29" s="11">
        <f>KH!AS26</f>
        <v>565.19999999999993</v>
      </c>
      <c r="AT29" s="11">
        <f>KH!AT26</f>
        <v>568.79999999999995</v>
      </c>
      <c r="AU29" s="11">
        <f>KH!AU26</f>
        <v>684</v>
      </c>
      <c r="AV29" s="11">
        <f>KH!AV26</f>
        <v>696</v>
      </c>
      <c r="AW29" s="11">
        <f>KH!AW26</f>
        <v>786</v>
      </c>
    </row>
    <row r="30" spans="1:49" x14ac:dyDescent="0.2">
      <c r="A30" s="5" t="s">
        <v>44</v>
      </c>
      <c r="B30" s="11">
        <v>780.78000000000009</v>
      </c>
      <c r="C30" s="11">
        <v>800.41500000000008</v>
      </c>
      <c r="D30" s="11">
        <v>563.6400000000001</v>
      </c>
      <c r="E30" s="11">
        <v>377.68500000000006</v>
      </c>
      <c r="F30" s="11">
        <v>399.63000000000005</v>
      </c>
      <c r="G30" s="11">
        <v>353.43000000000006</v>
      </c>
      <c r="H30" s="11">
        <v>748.44</v>
      </c>
      <c r="I30" s="11">
        <v>552.09000000000015</v>
      </c>
      <c r="J30" s="11">
        <v>723.03000000000009</v>
      </c>
      <c r="K30" s="11">
        <v>377.68500000000006</v>
      </c>
      <c r="L30" s="11">
        <v>410.02500000000009</v>
      </c>
      <c r="M30" s="11">
        <v>657.19500000000016</v>
      </c>
      <c r="N30" s="11">
        <f>KH!N27</f>
        <v>627.6</v>
      </c>
      <c r="O30" s="11">
        <f>KH!O27</f>
        <v>439.2</v>
      </c>
      <c r="P30" s="11">
        <f>KH!P27</f>
        <v>387.59999999999997</v>
      </c>
      <c r="Q30" s="11">
        <f>KH!Q27</f>
        <v>822</v>
      </c>
      <c r="R30" s="11">
        <f>KH!R27</f>
        <v>382.8</v>
      </c>
      <c r="S30" s="11">
        <f>KH!S27</f>
        <v>486</v>
      </c>
      <c r="T30" s="11">
        <f>KH!T27</f>
        <v>723.6</v>
      </c>
      <c r="U30" s="11">
        <f>KH!U27</f>
        <v>568.79999999999995</v>
      </c>
      <c r="V30" s="11">
        <f>KH!V27</f>
        <v>798</v>
      </c>
      <c r="W30" s="11">
        <f>KH!W27</f>
        <v>380.4</v>
      </c>
      <c r="X30" s="11">
        <f>KH!X27</f>
        <v>406.8</v>
      </c>
      <c r="Y30" s="11">
        <f>KH!Y27</f>
        <v>502.79999999999995</v>
      </c>
      <c r="Z30" s="11">
        <f>KH!Z27</f>
        <v>382.8</v>
      </c>
      <c r="AA30" s="11">
        <f>KH!AA27</f>
        <v>744</v>
      </c>
      <c r="AB30" s="11">
        <f>KH!AB27</f>
        <v>602.4</v>
      </c>
      <c r="AC30" s="11">
        <f>KH!AC27</f>
        <v>736.8</v>
      </c>
      <c r="AD30" s="11">
        <f>KH!AD27</f>
        <v>723.6</v>
      </c>
      <c r="AE30" s="11">
        <f>KH!AE27</f>
        <v>741.6</v>
      </c>
      <c r="AF30" s="11">
        <f>KH!AF27</f>
        <v>385.2</v>
      </c>
      <c r="AG30" s="11">
        <f>KH!AG27</f>
        <v>561.6</v>
      </c>
      <c r="AH30" s="11">
        <f>KH!AH27</f>
        <v>736.8</v>
      </c>
      <c r="AI30" s="11">
        <f>KH!AI27</f>
        <v>363.59999999999997</v>
      </c>
      <c r="AJ30" s="11">
        <f>KH!AJ27</f>
        <v>721.19999999999993</v>
      </c>
      <c r="AK30" s="11">
        <f>KH!AK27</f>
        <v>440.4</v>
      </c>
      <c r="AL30" s="11">
        <f>KH!AL27</f>
        <v>656.4</v>
      </c>
      <c r="AM30" s="11">
        <f>KH!AM27</f>
        <v>571.19999999999993</v>
      </c>
      <c r="AN30" s="11">
        <f>KH!AN27</f>
        <v>684</v>
      </c>
      <c r="AO30" s="11">
        <f>KH!AO27</f>
        <v>790.8</v>
      </c>
      <c r="AP30" s="11">
        <f>KH!AP27</f>
        <v>568.79999999999995</v>
      </c>
      <c r="AQ30" s="11">
        <f>KH!AQ27</f>
        <v>781.19999999999993</v>
      </c>
      <c r="AR30" s="11">
        <f>KH!AR27</f>
        <v>362.4</v>
      </c>
      <c r="AS30" s="11">
        <f>KH!AS27</f>
        <v>678</v>
      </c>
      <c r="AT30" s="11">
        <f>KH!AT27</f>
        <v>810</v>
      </c>
      <c r="AU30" s="11">
        <f>KH!AU27</f>
        <v>722.4</v>
      </c>
      <c r="AV30" s="11">
        <f>KH!AV27</f>
        <v>676.8</v>
      </c>
      <c r="AW30" s="11">
        <f>KH!AW27</f>
        <v>420</v>
      </c>
    </row>
    <row r="31" spans="1:49" s="4" customFormat="1" ht="13.5" thickBot="1" x14ac:dyDescent="0.25">
      <c r="A31" s="14" t="s">
        <v>75</v>
      </c>
      <c r="B31" s="25">
        <f>SUM(B13:B30)</f>
        <v>9367.6275000000005</v>
      </c>
      <c r="C31" s="25">
        <f t="shared" ref="C31:M31" si="8">SUM(C13:C30)</f>
        <v>9127.3875000000025</v>
      </c>
      <c r="D31" s="25">
        <f t="shared" si="8"/>
        <v>9263.1</v>
      </c>
      <c r="E31" s="25">
        <f t="shared" si="8"/>
        <v>8071.7174999999997</v>
      </c>
      <c r="F31" s="25">
        <f t="shared" si="8"/>
        <v>10697.609999999999</v>
      </c>
      <c r="G31" s="25">
        <f t="shared" si="8"/>
        <v>9587.0775000000012</v>
      </c>
      <c r="H31" s="25">
        <f t="shared" si="8"/>
        <v>10123.575000000001</v>
      </c>
      <c r="I31" s="25">
        <f t="shared" si="8"/>
        <v>9692.76</v>
      </c>
      <c r="J31" s="25">
        <f t="shared" si="8"/>
        <v>11033.137500000001</v>
      </c>
      <c r="K31" s="25">
        <f t="shared" si="8"/>
        <v>8945.4750000000004</v>
      </c>
      <c r="L31" s="25">
        <f t="shared" si="8"/>
        <v>10190.564999999999</v>
      </c>
      <c r="M31" s="25">
        <f t="shared" si="8"/>
        <v>8869.2450000000026</v>
      </c>
      <c r="N31" s="25">
        <f>KH!N28</f>
        <v>10591.800000000003</v>
      </c>
      <c r="O31" s="25">
        <f>KH!O28</f>
        <v>8996.4000000000015</v>
      </c>
      <c r="P31" s="25">
        <f>KH!P28</f>
        <v>7517.4</v>
      </c>
      <c r="Q31" s="25">
        <f>KH!Q28</f>
        <v>10078.800000000001</v>
      </c>
      <c r="R31" s="25">
        <f>KH!R28</f>
        <v>10675.799999999997</v>
      </c>
      <c r="S31" s="25">
        <f>KH!S28</f>
        <v>9348.6</v>
      </c>
      <c r="T31" s="25">
        <f>KH!T28</f>
        <v>10847.4</v>
      </c>
      <c r="U31" s="25">
        <f>KH!U28</f>
        <v>8961</v>
      </c>
      <c r="V31" s="25">
        <f>KH!V28</f>
        <v>14121</v>
      </c>
      <c r="W31" s="25">
        <f>KH!W28</f>
        <v>9798.5999999999985</v>
      </c>
      <c r="X31" s="25">
        <f>KH!X28</f>
        <v>9692.3999999999978</v>
      </c>
      <c r="Y31" s="25">
        <f>KH!Y28</f>
        <v>15054.999999999996</v>
      </c>
      <c r="Z31" s="25">
        <f>KH!Z28</f>
        <v>9297.5999999999985</v>
      </c>
      <c r="AA31" s="25">
        <f>KH!AA28</f>
        <v>11555.999999999996</v>
      </c>
      <c r="AB31" s="25">
        <f>KH!AB28</f>
        <v>11442.6</v>
      </c>
      <c r="AC31" s="25">
        <f>KH!AC28</f>
        <v>11020.2</v>
      </c>
      <c r="AD31" s="25">
        <f>KH!AD28</f>
        <v>9565.1999999999989</v>
      </c>
      <c r="AE31" s="25">
        <f>KH!AE28</f>
        <v>10468.799999999999</v>
      </c>
      <c r="AF31" s="25">
        <f>KH!AF28</f>
        <v>9850.7999999999993</v>
      </c>
      <c r="AG31" s="25">
        <f>KH!AG28</f>
        <v>11292.6</v>
      </c>
      <c r="AH31" s="25">
        <f>KH!AH28</f>
        <v>10105.799999999999</v>
      </c>
      <c r="AI31" s="25">
        <f>KH!AI28</f>
        <v>9643.2000000000007</v>
      </c>
      <c r="AJ31" s="25">
        <f>KH!AJ28</f>
        <v>8474.4</v>
      </c>
      <c r="AK31" s="25">
        <f>KH!AK28</f>
        <v>9649.8000000000011</v>
      </c>
      <c r="AL31" s="25">
        <f>KH!AL28</f>
        <v>9923.3999999999978</v>
      </c>
      <c r="AM31" s="25">
        <f>KH!AM28</f>
        <v>10090.800000000001</v>
      </c>
      <c r="AN31" s="25">
        <f>KH!AN28</f>
        <v>9421.7999999999975</v>
      </c>
      <c r="AO31" s="25">
        <f>KH!AO28</f>
        <v>10073.999999999998</v>
      </c>
      <c r="AP31" s="25">
        <f>KH!AP28</f>
        <v>9873</v>
      </c>
      <c r="AQ31" s="25">
        <f>KH!AQ28</f>
        <v>9935.4</v>
      </c>
      <c r="AR31" s="25">
        <f>KH!AR28</f>
        <v>10312.799999999999</v>
      </c>
      <c r="AS31" s="25">
        <f>KH!AS28</f>
        <v>9516</v>
      </c>
      <c r="AT31" s="25">
        <f>KH!AT28</f>
        <v>10913.4</v>
      </c>
      <c r="AU31" s="25">
        <f>KH!AU28</f>
        <v>10710</v>
      </c>
      <c r="AV31" s="25">
        <f>KH!AV28</f>
        <v>9912.6</v>
      </c>
      <c r="AW31" s="25">
        <f>KH!AW28</f>
        <v>10069.799999999999</v>
      </c>
    </row>
    <row r="32" spans="1:49" ht="14.25" thickTop="1" thickBot="1" x14ac:dyDescent="0.25">
      <c r="A32" s="15" t="s">
        <v>76</v>
      </c>
      <c r="B32" s="16">
        <f t="shared" ref="B32:M32" si="9">+B11-B31</f>
        <v>5608.3724999999995</v>
      </c>
      <c r="C32" s="16">
        <f t="shared" si="9"/>
        <v>5708.9849999999969</v>
      </c>
      <c r="D32" s="16">
        <f t="shared" si="9"/>
        <v>6506.8849999999966</v>
      </c>
      <c r="E32" s="16">
        <f t="shared" si="9"/>
        <v>11264.167499999996</v>
      </c>
      <c r="F32" s="16">
        <f t="shared" si="9"/>
        <v>8531.5574999999972</v>
      </c>
      <c r="G32" s="16">
        <f t="shared" si="9"/>
        <v>11229.479999999994</v>
      </c>
      <c r="H32" s="16">
        <f t="shared" si="9"/>
        <v>11646.904999999995</v>
      </c>
      <c r="I32" s="16">
        <f t="shared" si="9"/>
        <v>11084.144999999995</v>
      </c>
      <c r="J32" s="16">
        <f t="shared" si="9"/>
        <v>8310.0074999999961</v>
      </c>
      <c r="K32" s="16">
        <f t="shared" si="9"/>
        <v>9373.5324999999957</v>
      </c>
      <c r="L32" s="16">
        <f t="shared" si="9"/>
        <v>11194.967499999995</v>
      </c>
      <c r="M32" s="16">
        <f t="shared" si="9"/>
        <v>11637.722499999993</v>
      </c>
      <c r="N32" s="16">
        <f t="shared" ref="N32:AI32" si="10">+N11-N31</f>
        <v>11524.342499999992</v>
      </c>
      <c r="O32" s="16">
        <f t="shared" si="10"/>
        <v>13062.94249999999</v>
      </c>
      <c r="P32" s="16">
        <f t="shared" si="10"/>
        <v>13378.852499999992</v>
      </c>
      <c r="Q32" s="16">
        <f t="shared" si="10"/>
        <v>13910.652499999991</v>
      </c>
      <c r="R32" s="16">
        <f t="shared" si="10"/>
        <v>16703.552499999998</v>
      </c>
      <c r="S32" s="16">
        <f t="shared" si="10"/>
        <v>19508.542499999996</v>
      </c>
      <c r="T32" s="16">
        <f t="shared" si="10"/>
        <v>16253.402499999998</v>
      </c>
      <c r="U32" s="16">
        <f t="shared" si="10"/>
        <v>15381.422500000001</v>
      </c>
      <c r="V32" s="16">
        <f t="shared" si="10"/>
        <v>13319.232499999998</v>
      </c>
      <c r="W32" s="16">
        <f t="shared" si="10"/>
        <v>13441.302499999998</v>
      </c>
      <c r="X32" s="16">
        <f t="shared" si="10"/>
        <v>12965.282500000001</v>
      </c>
      <c r="Y32" s="16">
        <f t="shared" si="10"/>
        <v>6526.2025000000031</v>
      </c>
      <c r="Z32" s="16">
        <f t="shared" si="10"/>
        <v>6224.4225000000042</v>
      </c>
      <c r="AA32" s="16">
        <f t="shared" si="10"/>
        <v>4989.4125000000095</v>
      </c>
      <c r="AB32" s="16">
        <f t="shared" si="10"/>
        <v>2088.4925000000094</v>
      </c>
      <c r="AC32" s="16">
        <f t="shared" si="10"/>
        <v>-655.55749999999171</v>
      </c>
      <c r="AD32" s="16">
        <f t="shared" si="10"/>
        <v>909.78250000001026</v>
      </c>
      <c r="AE32" s="16">
        <f t="shared" si="10"/>
        <v>1978.1225000000104</v>
      </c>
      <c r="AF32" s="16">
        <f t="shared" si="10"/>
        <v>2885.8925000000108</v>
      </c>
      <c r="AG32" s="16">
        <f t="shared" si="10"/>
        <v>1848.0825000000114</v>
      </c>
      <c r="AH32" s="16">
        <f t="shared" si="10"/>
        <v>4391.6625000000131</v>
      </c>
      <c r="AI32" s="16">
        <f t="shared" si="10"/>
        <v>5383.3325000000114</v>
      </c>
      <c r="AJ32" s="16">
        <f t="shared" ref="AJ32:AW32" si="11">+AJ11-AJ31</f>
        <v>3829.8925000000108</v>
      </c>
      <c r="AK32" s="16">
        <f t="shared" si="11"/>
        <v>6360.0925000000097</v>
      </c>
      <c r="AL32" s="16">
        <f t="shared" si="11"/>
        <v>7187.9525000000103</v>
      </c>
      <c r="AM32" s="16">
        <f t="shared" si="11"/>
        <v>8732.0951000000077</v>
      </c>
      <c r="AN32" s="16">
        <f t="shared" si="11"/>
        <v>7730.3471260000133</v>
      </c>
      <c r="AO32" s="16">
        <f t="shared" si="11"/>
        <v>9684.9396722600159</v>
      </c>
      <c r="AP32" s="16">
        <f t="shared" si="11"/>
        <v>10484.508143982617</v>
      </c>
      <c r="AQ32" s="16">
        <f t="shared" si="11"/>
        <v>9747.0923004224442</v>
      </c>
      <c r="AR32" s="16">
        <f t="shared" si="11"/>
        <v>9522.1362984266707</v>
      </c>
      <c r="AS32" s="16">
        <f t="shared" si="11"/>
        <v>9923.2887364109374</v>
      </c>
      <c r="AT32" s="16">
        <f t="shared" si="11"/>
        <v>6392.8026987750472</v>
      </c>
      <c r="AU32" s="16">
        <f t="shared" si="11"/>
        <v>4200.935800762798</v>
      </c>
      <c r="AV32" s="16">
        <f t="shared" si="11"/>
        <v>6185.150233770426</v>
      </c>
      <c r="AW32" s="16">
        <f t="shared" si="11"/>
        <v>5071.3128111081314</v>
      </c>
    </row>
    <row r="33" spans="1:49" ht="25.5" x14ac:dyDescent="0.2">
      <c r="A33" s="17" t="s">
        <v>26</v>
      </c>
    </row>
    <row r="34" spans="1:49" x14ac:dyDescent="0.2">
      <c r="A34" s="5" t="s">
        <v>8</v>
      </c>
      <c r="B34" s="1">
        <v>5717</v>
      </c>
      <c r="C34" s="1">
        <v>6553</v>
      </c>
      <c r="D34" s="1">
        <v>5663</v>
      </c>
      <c r="E34" s="1">
        <v>6252</v>
      </c>
      <c r="F34" s="1">
        <v>5717</v>
      </c>
      <c r="G34" s="1">
        <v>4516</v>
      </c>
      <c r="H34" s="1">
        <v>6231</v>
      </c>
      <c r="I34" s="1">
        <v>5763</v>
      </c>
      <c r="J34" s="1">
        <v>6479</v>
      </c>
      <c r="K34" s="1">
        <v>6142</v>
      </c>
      <c r="L34" s="1">
        <v>5372</v>
      </c>
      <c r="M34" s="1">
        <v>6419</v>
      </c>
      <c r="N34" s="1">
        <f>KH!N31</f>
        <v>6884</v>
      </c>
      <c r="O34" s="1">
        <f>KH!O31</f>
        <v>5133</v>
      </c>
      <c r="P34" s="1">
        <f>KH!P31</f>
        <v>5765</v>
      </c>
      <c r="Q34" s="1">
        <f>KH!Q31</f>
        <v>5471</v>
      </c>
      <c r="R34" s="1">
        <f>KH!R31</f>
        <v>6571</v>
      </c>
      <c r="S34" s="1">
        <f>KH!S31</f>
        <v>6243</v>
      </c>
      <c r="T34" s="1">
        <f>KH!T31</f>
        <v>4975</v>
      </c>
      <c r="U34" s="1">
        <f>KH!U31</f>
        <v>4475</v>
      </c>
      <c r="V34" s="1">
        <f>KH!V31</f>
        <v>6182</v>
      </c>
      <c r="W34" s="1">
        <f>KH!W31</f>
        <v>6936</v>
      </c>
      <c r="X34" s="1">
        <f>KH!X31</f>
        <v>4592</v>
      </c>
      <c r="Y34" s="1">
        <f>KH!Y31</f>
        <v>6509</v>
      </c>
      <c r="Z34" s="1">
        <f>KH!Z31</f>
        <v>6734</v>
      </c>
      <c r="AA34" s="1">
        <f>KH!AA31</f>
        <v>4428</v>
      </c>
      <c r="AB34" s="1">
        <f>KH!AB31</f>
        <v>4165</v>
      </c>
      <c r="AC34" s="1">
        <f>KH!AC31</f>
        <v>6776</v>
      </c>
      <c r="AD34" s="1">
        <f>KH!AD31</f>
        <v>6532</v>
      </c>
      <c r="AE34" s="1">
        <f>KH!AE31</f>
        <v>4241</v>
      </c>
      <c r="AF34" s="1">
        <f>KH!AF31</f>
        <v>5323</v>
      </c>
      <c r="AG34" s="1">
        <f>KH!AG31</f>
        <v>5780</v>
      </c>
      <c r="AH34" s="1">
        <f>KH!AH31</f>
        <v>5188</v>
      </c>
      <c r="AI34" s="1">
        <f>KH!AI31</f>
        <v>4347</v>
      </c>
      <c r="AJ34" s="1">
        <f>KH!AJ31</f>
        <v>6503</v>
      </c>
      <c r="AK34" s="1">
        <f>KH!AK31</f>
        <v>5026</v>
      </c>
      <c r="AL34" s="1">
        <f>KH!AL31</f>
        <v>6802</v>
      </c>
      <c r="AM34" s="1">
        <f>KH!AM31</f>
        <v>4398</v>
      </c>
      <c r="AN34" s="1">
        <f>KH!AN31</f>
        <v>6248</v>
      </c>
      <c r="AO34" s="1">
        <f>KH!AO31</f>
        <v>5672</v>
      </c>
      <c r="AP34" s="1">
        <f>KH!AP31</f>
        <v>6761</v>
      </c>
      <c r="AQ34" s="1">
        <f>KH!AQ31</f>
        <v>4374</v>
      </c>
      <c r="AR34" s="1">
        <f>KH!AR31</f>
        <v>6269</v>
      </c>
      <c r="AS34" s="1">
        <f>KH!AS31</f>
        <v>5903</v>
      </c>
      <c r="AT34" s="1">
        <f>KH!AT31</f>
        <v>6853</v>
      </c>
      <c r="AU34" s="1">
        <f>KH!AU31</f>
        <v>4153</v>
      </c>
      <c r="AV34" s="1">
        <f>KH!AV31</f>
        <v>5543</v>
      </c>
      <c r="AW34" s="1">
        <f>KH!AW31</f>
        <v>4513</v>
      </c>
    </row>
    <row r="35" spans="1:49" x14ac:dyDescent="0.2">
      <c r="A35" s="5" t="s">
        <v>9</v>
      </c>
      <c r="B35" s="1">
        <v>5770</v>
      </c>
      <c r="C35" s="1">
        <v>5095</v>
      </c>
      <c r="D35" s="1">
        <v>5452</v>
      </c>
      <c r="E35" s="1">
        <v>4687</v>
      </c>
      <c r="F35" s="1">
        <v>5662</v>
      </c>
      <c r="G35" s="1">
        <v>4199</v>
      </c>
      <c r="H35" s="1">
        <v>4094</v>
      </c>
      <c r="I35" s="1">
        <v>4233</v>
      </c>
      <c r="J35" s="1">
        <v>5162</v>
      </c>
      <c r="K35" s="1">
        <v>6578</v>
      </c>
      <c r="L35" s="1">
        <v>4361</v>
      </c>
      <c r="M35" s="1">
        <v>6916</v>
      </c>
      <c r="N35" s="1">
        <f>KH!N32</f>
        <v>5450</v>
      </c>
      <c r="O35" s="1">
        <f>KH!O32</f>
        <v>5445</v>
      </c>
      <c r="P35" s="1">
        <f>KH!P32</f>
        <v>6630</v>
      </c>
      <c r="Q35" s="1">
        <f>KH!Q32</f>
        <v>6207</v>
      </c>
      <c r="R35" s="1">
        <f>KH!R32</f>
        <v>3412</v>
      </c>
      <c r="S35" s="1">
        <f>KH!S32</f>
        <v>4723</v>
      </c>
      <c r="T35" s="1">
        <f>KH!T32</f>
        <v>4089</v>
      </c>
      <c r="U35" s="1">
        <f>KH!U32</f>
        <v>4923</v>
      </c>
      <c r="V35" s="1">
        <f>KH!V32</f>
        <v>4700</v>
      </c>
      <c r="W35" s="1">
        <f>KH!W32</f>
        <v>3183</v>
      </c>
      <c r="X35" s="1">
        <f>KH!X32</f>
        <v>6767</v>
      </c>
      <c r="Y35" s="1">
        <f>KH!Y32</f>
        <v>4122</v>
      </c>
      <c r="Z35" s="1">
        <f>KH!Z32</f>
        <v>5383</v>
      </c>
      <c r="AA35" s="1">
        <f>KH!AA32</f>
        <v>6359</v>
      </c>
      <c r="AB35" s="1">
        <f>KH!AB32</f>
        <v>5692</v>
      </c>
      <c r="AC35" s="1">
        <f>KH!AC32</f>
        <v>3856</v>
      </c>
      <c r="AD35" s="1">
        <f>KH!AD32</f>
        <v>5000</v>
      </c>
      <c r="AE35" s="1">
        <f>KH!AE32</f>
        <v>6196</v>
      </c>
      <c r="AF35" s="1">
        <f>KH!AF32</f>
        <v>4200</v>
      </c>
      <c r="AG35" s="1">
        <f>KH!AG32</f>
        <v>5495</v>
      </c>
      <c r="AH35" s="1">
        <f>KH!AH32</f>
        <v>6555</v>
      </c>
      <c r="AI35" s="1">
        <f>KH!AI32</f>
        <v>6263</v>
      </c>
      <c r="AJ35" s="1">
        <f>KH!AJ32</f>
        <v>5350</v>
      </c>
      <c r="AK35" s="1">
        <f>KH!AK32</f>
        <v>4606</v>
      </c>
      <c r="AL35" s="1">
        <f>KH!AL32</f>
        <v>6859</v>
      </c>
      <c r="AM35" s="1">
        <f>KH!AM32</f>
        <v>4352</v>
      </c>
      <c r="AN35" s="1">
        <f>KH!AN32</f>
        <v>3545</v>
      </c>
      <c r="AO35" s="1">
        <f>KH!AO32</f>
        <v>6031</v>
      </c>
      <c r="AP35" s="1">
        <f>KH!AP32</f>
        <v>6371</v>
      </c>
      <c r="AQ35" s="1">
        <f>KH!AQ32</f>
        <v>3699</v>
      </c>
      <c r="AR35" s="1">
        <f>KH!AR32</f>
        <v>5738</v>
      </c>
      <c r="AS35" s="1">
        <f>KH!AS32</f>
        <v>5662</v>
      </c>
      <c r="AT35" s="1">
        <f>KH!AT32</f>
        <v>5725</v>
      </c>
      <c r="AU35" s="1">
        <f>KH!AU32</f>
        <v>5583</v>
      </c>
      <c r="AV35" s="1">
        <f>KH!AV32</f>
        <v>6009</v>
      </c>
      <c r="AW35" s="1">
        <f>KH!AW32</f>
        <v>3932</v>
      </c>
    </row>
    <row r="36" spans="1:49" x14ac:dyDescent="0.2">
      <c r="A36" s="5" t="s">
        <v>10</v>
      </c>
      <c r="B36" s="1">
        <v>5346</v>
      </c>
      <c r="C36" s="1">
        <v>4321</v>
      </c>
      <c r="D36" s="1">
        <v>4553</v>
      </c>
      <c r="E36" s="1">
        <v>6626</v>
      </c>
      <c r="F36" s="1">
        <v>5474</v>
      </c>
      <c r="G36" s="1">
        <v>4524</v>
      </c>
      <c r="H36" s="1">
        <v>6036</v>
      </c>
      <c r="I36" s="1">
        <v>5187</v>
      </c>
      <c r="J36" s="1">
        <v>5168</v>
      </c>
      <c r="K36" s="1">
        <v>6965</v>
      </c>
      <c r="L36" s="1">
        <v>5942</v>
      </c>
      <c r="M36" s="1">
        <v>4409</v>
      </c>
      <c r="N36" s="1">
        <f>KH!N33</f>
        <v>6076</v>
      </c>
      <c r="O36" s="1">
        <f>KH!O33</f>
        <v>5931</v>
      </c>
      <c r="P36" s="1">
        <f>KH!P33</f>
        <v>5367</v>
      </c>
      <c r="Q36" s="1">
        <f>KH!Q33</f>
        <v>6316</v>
      </c>
      <c r="R36" s="1">
        <f>KH!R33</f>
        <v>4081</v>
      </c>
      <c r="S36" s="1">
        <f>KH!S33</f>
        <v>3980</v>
      </c>
      <c r="T36" s="1">
        <f>KH!T33</f>
        <v>5914</v>
      </c>
      <c r="U36" s="1">
        <f>KH!U33</f>
        <v>3722</v>
      </c>
      <c r="V36" s="1">
        <f>KH!V33</f>
        <v>4581</v>
      </c>
      <c r="W36" s="1">
        <f>KH!W33</f>
        <v>3435</v>
      </c>
      <c r="X36" s="1">
        <f>KH!X33</f>
        <v>3787</v>
      </c>
      <c r="Y36" s="1">
        <f>KH!Y33</f>
        <v>6959</v>
      </c>
      <c r="Z36" s="1">
        <f>KH!Z33</f>
        <v>6148</v>
      </c>
      <c r="AA36" s="1">
        <f>KH!AA33</f>
        <v>6165</v>
      </c>
      <c r="AB36" s="1">
        <f>KH!AB33</f>
        <v>3657</v>
      </c>
      <c r="AC36" s="1">
        <f>KH!AC33</f>
        <v>4246</v>
      </c>
      <c r="AD36" s="1">
        <f>KH!AD33</f>
        <v>3410</v>
      </c>
      <c r="AE36" s="1">
        <f>KH!AE33</f>
        <v>6584</v>
      </c>
      <c r="AF36" s="1">
        <f>KH!AF33</f>
        <v>6191</v>
      </c>
      <c r="AG36" s="1">
        <f>KH!AG33</f>
        <v>6313</v>
      </c>
      <c r="AH36" s="1">
        <f>KH!AH33</f>
        <v>4885</v>
      </c>
      <c r="AI36" s="1">
        <f>KH!AI33</f>
        <v>6454</v>
      </c>
      <c r="AJ36" s="1">
        <f>KH!AJ33</f>
        <v>3583</v>
      </c>
      <c r="AK36" s="1">
        <f>KH!AK33</f>
        <v>6018</v>
      </c>
      <c r="AL36" s="1">
        <f>KH!AL33</f>
        <v>4006</v>
      </c>
      <c r="AM36" s="1">
        <f>KH!AM33</f>
        <v>5638</v>
      </c>
      <c r="AN36" s="1">
        <f>KH!AN33</f>
        <v>6648</v>
      </c>
      <c r="AO36" s="1">
        <f>KH!AO33</f>
        <v>6103</v>
      </c>
      <c r="AP36" s="1">
        <f>KH!AP33</f>
        <v>5559</v>
      </c>
      <c r="AQ36" s="1">
        <f>KH!AQ33</f>
        <v>6243</v>
      </c>
      <c r="AR36" s="1">
        <f>KH!AR33</f>
        <v>6551</v>
      </c>
      <c r="AS36" s="1">
        <f>KH!AS33</f>
        <v>4022</v>
      </c>
      <c r="AT36" s="1">
        <f>KH!AT33</f>
        <v>6668</v>
      </c>
      <c r="AU36" s="1">
        <f>KH!AU33</f>
        <v>4482</v>
      </c>
      <c r="AV36" s="1">
        <f>KH!AV33</f>
        <v>4661</v>
      </c>
      <c r="AW36" s="1">
        <f>KH!AW33</f>
        <v>6764</v>
      </c>
    </row>
    <row r="37" spans="1:49" x14ac:dyDescent="0.2">
      <c r="A37" s="5" t="s">
        <v>11</v>
      </c>
      <c r="B37" s="1">
        <v>4076</v>
      </c>
      <c r="C37" s="1">
        <v>6242</v>
      </c>
      <c r="D37" s="1">
        <v>4368</v>
      </c>
      <c r="E37" s="1">
        <v>4047</v>
      </c>
      <c r="F37" s="1">
        <v>6832</v>
      </c>
      <c r="G37" s="1">
        <v>6603</v>
      </c>
      <c r="H37" s="1">
        <v>6033</v>
      </c>
      <c r="I37" s="1">
        <v>4287</v>
      </c>
      <c r="J37" s="1">
        <v>5927</v>
      </c>
      <c r="K37" s="1">
        <v>4030</v>
      </c>
      <c r="L37" s="1">
        <v>4466</v>
      </c>
      <c r="M37" s="1">
        <v>4952</v>
      </c>
      <c r="N37" s="1">
        <f>KH!N34</f>
        <v>4020</v>
      </c>
      <c r="O37" s="1">
        <f>KH!O34</f>
        <v>4603</v>
      </c>
      <c r="P37" s="1">
        <f>KH!P34</f>
        <v>5873</v>
      </c>
      <c r="Q37" s="1">
        <f>KH!Q34</f>
        <v>5764</v>
      </c>
      <c r="R37" s="1">
        <f>KH!R34</f>
        <v>3270</v>
      </c>
      <c r="S37" s="1">
        <f>KH!S34</f>
        <v>5425</v>
      </c>
      <c r="T37" s="1">
        <f>KH!T34</f>
        <v>5558</v>
      </c>
      <c r="U37" s="1">
        <f>KH!U34</f>
        <v>6460</v>
      </c>
      <c r="V37" s="1">
        <f>KH!V34</f>
        <v>4970</v>
      </c>
      <c r="W37" s="1">
        <f>KH!W34</f>
        <v>5177</v>
      </c>
      <c r="X37" s="1">
        <f>KH!X34</f>
        <v>3718</v>
      </c>
      <c r="Y37" s="1">
        <f>KH!Y34</f>
        <v>4701</v>
      </c>
      <c r="Z37" s="1">
        <f>KH!Z34</f>
        <v>6037</v>
      </c>
      <c r="AA37" s="1">
        <f>KH!AA34</f>
        <v>3806</v>
      </c>
      <c r="AB37" s="1">
        <f>KH!AB34</f>
        <v>4026</v>
      </c>
      <c r="AC37" s="1">
        <f>KH!AC34</f>
        <v>4644</v>
      </c>
      <c r="AD37" s="1">
        <f>KH!AD34</f>
        <v>5096</v>
      </c>
      <c r="AE37" s="1">
        <f>KH!AE34</f>
        <v>3077</v>
      </c>
      <c r="AF37" s="1">
        <f>KH!AF34</f>
        <v>3620</v>
      </c>
      <c r="AG37" s="1">
        <f>KH!AG34</f>
        <v>4934</v>
      </c>
      <c r="AH37" s="1">
        <f>KH!AH34</f>
        <v>6882</v>
      </c>
      <c r="AI37" s="1">
        <f>KH!AI34</f>
        <v>5182</v>
      </c>
      <c r="AJ37" s="1">
        <f>KH!AJ34</f>
        <v>5570</v>
      </c>
      <c r="AK37" s="1">
        <f>KH!AK34</f>
        <v>3080</v>
      </c>
      <c r="AL37" s="1">
        <f>KH!AL34</f>
        <v>5070</v>
      </c>
      <c r="AM37" s="1">
        <f>KH!AM34</f>
        <v>4364</v>
      </c>
      <c r="AN37" s="1">
        <f>KH!AN34</f>
        <v>4716</v>
      </c>
      <c r="AO37" s="1">
        <f>KH!AO34</f>
        <v>4059</v>
      </c>
      <c r="AP37" s="1">
        <f>KH!AP34</f>
        <v>6323</v>
      </c>
      <c r="AQ37" s="1">
        <f>KH!AQ34</f>
        <v>6939</v>
      </c>
      <c r="AR37" s="1">
        <f>KH!AR34</f>
        <v>5964</v>
      </c>
      <c r="AS37" s="1">
        <f>KH!AS34</f>
        <v>4365</v>
      </c>
      <c r="AT37" s="1">
        <f>KH!AT34</f>
        <v>6070</v>
      </c>
      <c r="AU37" s="1">
        <f>KH!AU34</f>
        <v>3581</v>
      </c>
      <c r="AV37" s="1">
        <f>KH!AV34</f>
        <v>4200</v>
      </c>
      <c r="AW37" s="1">
        <f>KH!AW34</f>
        <v>5952</v>
      </c>
    </row>
    <row r="38" spans="1:49" x14ac:dyDescent="0.2">
      <c r="A38" s="5" t="s">
        <v>12</v>
      </c>
      <c r="B38" s="1">
        <v>4505</v>
      </c>
      <c r="C38" s="1">
        <v>5070</v>
      </c>
      <c r="D38" s="1">
        <v>4261</v>
      </c>
      <c r="E38" s="1">
        <v>5820</v>
      </c>
      <c r="F38" s="1">
        <v>6271</v>
      </c>
      <c r="G38" s="1">
        <v>6634</v>
      </c>
      <c r="H38" s="1">
        <v>6297</v>
      </c>
      <c r="I38" s="1">
        <v>4259</v>
      </c>
      <c r="J38" s="1">
        <v>4578</v>
      </c>
      <c r="K38" s="1">
        <v>4588</v>
      </c>
      <c r="L38" s="1">
        <v>6756</v>
      </c>
      <c r="M38" s="1">
        <v>5343</v>
      </c>
      <c r="N38" s="1">
        <f>KH!N35</f>
        <v>6400</v>
      </c>
      <c r="O38" s="1">
        <f>KH!O35</f>
        <v>4893</v>
      </c>
      <c r="P38" s="1">
        <f>KH!P35</f>
        <v>6955</v>
      </c>
      <c r="Q38" s="1">
        <f>KH!Q35</f>
        <v>4586</v>
      </c>
      <c r="R38" s="1">
        <f>KH!R35</f>
        <v>4461</v>
      </c>
      <c r="S38" s="1">
        <f>KH!S35</f>
        <v>6826</v>
      </c>
      <c r="T38" s="1">
        <f>KH!T35</f>
        <v>6465</v>
      </c>
      <c r="U38" s="1">
        <f>KH!U35</f>
        <v>6133</v>
      </c>
      <c r="V38" s="1">
        <f>KH!V35</f>
        <v>4634</v>
      </c>
      <c r="W38" s="1">
        <f>KH!W35</f>
        <v>3366</v>
      </c>
      <c r="X38" s="1">
        <f>KH!X35</f>
        <v>6486</v>
      </c>
      <c r="Y38" s="1">
        <f>KH!Y35</f>
        <v>5474</v>
      </c>
      <c r="Z38" s="1">
        <f>KH!Z35</f>
        <v>5330</v>
      </c>
      <c r="AA38" s="1">
        <f>KH!AA35</f>
        <v>3521</v>
      </c>
      <c r="AB38" s="1">
        <f>KH!AB35</f>
        <v>3133</v>
      </c>
      <c r="AC38" s="1">
        <f>KH!AC35</f>
        <v>3647</v>
      </c>
      <c r="AD38" s="1">
        <f>KH!AD35</f>
        <v>3540</v>
      </c>
      <c r="AE38" s="1">
        <f>KH!AE35</f>
        <v>5514</v>
      </c>
      <c r="AF38" s="1">
        <f>KH!AF35</f>
        <v>3423</v>
      </c>
      <c r="AG38" s="1">
        <f>KH!AG35</f>
        <v>4249</v>
      </c>
      <c r="AH38" s="1">
        <f>KH!AH35</f>
        <v>5282</v>
      </c>
      <c r="AI38" s="1">
        <f>KH!AI35</f>
        <v>6715</v>
      </c>
      <c r="AJ38" s="1">
        <f>KH!AJ35</f>
        <v>4737</v>
      </c>
      <c r="AK38" s="1">
        <f>KH!AK35</f>
        <v>3465</v>
      </c>
      <c r="AL38" s="1">
        <f>KH!AL35</f>
        <v>6325</v>
      </c>
      <c r="AM38" s="1">
        <f>KH!AM35</f>
        <v>3695</v>
      </c>
      <c r="AN38" s="1">
        <f>KH!AN35</f>
        <v>3838</v>
      </c>
      <c r="AO38" s="1">
        <f>KH!AO35</f>
        <v>5289</v>
      </c>
      <c r="AP38" s="1">
        <f>KH!AP35</f>
        <v>3951</v>
      </c>
      <c r="AQ38" s="1">
        <f>KH!AQ35</f>
        <v>4892</v>
      </c>
      <c r="AR38" s="1">
        <f>KH!AR35</f>
        <v>5630</v>
      </c>
      <c r="AS38" s="1">
        <f>KH!AS35</f>
        <v>6380</v>
      </c>
      <c r="AT38" s="1">
        <f>KH!AT35</f>
        <v>3230</v>
      </c>
      <c r="AU38" s="1">
        <f>KH!AU35</f>
        <v>4987</v>
      </c>
      <c r="AV38" s="1">
        <f>KH!AV35</f>
        <v>3428</v>
      </c>
      <c r="AW38" s="1">
        <f>KH!AW35</f>
        <v>4698</v>
      </c>
    </row>
    <row r="39" spans="1:49" x14ac:dyDescent="0.2">
      <c r="A39" s="5" t="s">
        <v>13</v>
      </c>
      <c r="B39" s="1">
        <v>6565</v>
      </c>
      <c r="C39" s="1">
        <v>4233</v>
      </c>
      <c r="D39" s="1">
        <v>6075</v>
      </c>
      <c r="E39" s="1">
        <v>4182</v>
      </c>
      <c r="F39" s="1">
        <v>5112</v>
      </c>
      <c r="G39" s="1">
        <v>4347</v>
      </c>
      <c r="H39" s="1">
        <v>6574</v>
      </c>
      <c r="I39" s="1">
        <v>5997</v>
      </c>
      <c r="J39" s="1">
        <v>6307</v>
      </c>
      <c r="K39" s="1">
        <v>4001</v>
      </c>
      <c r="L39" s="1">
        <v>6528</v>
      </c>
      <c r="M39" s="1">
        <v>6503</v>
      </c>
      <c r="N39" s="1">
        <f>KH!N36</f>
        <v>4584</v>
      </c>
      <c r="O39" s="1">
        <f>KH!O36</f>
        <v>5147</v>
      </c>
      <c r="P39" s="1">
        <f>KH!P36</f>
        <v>4210</v>
      </c>
      <c r="Q39" s="1">
        <f>KH!Q36</f>
        <v>5840</v>
      </c>
      <c r="R39" s="1">
        <f>KH!R36</f>
        <v>6342</v>
      </c>
      <c r="S39" s="1">
        <f>KH!S36</f>
        <v>4744</v>
      </c>
      <c r="T39" s="1">
        <f>KH!T36</f>
        <v>4712</v>
      </c>
      <c r="U39" s="1">
        <f>KH!U36</f>
        <v>5697</v>
      </c>
      <c r="V39" s="1">
        <f>KH!V36</f>
        <v>3326</v>
      </c>
      <c r="W39" s="1">
        <f>KH!W36</f>
        <v>4392</v>
      </c>
      <c r="X39" s="1">
        <f>KH!X36</f>
        <v>5116</v>
      </c>
      <c r="Y39" s="1">
        <f>KH!Y36</f>
        <v>5889</v>
      </c>
      <c r="Z39" s="1">
        <f>KH!Z36</f>
        <v>5981</v>
      </c>
      <c r="AA39" s="1">
        <f>KH!AA36</f>
        <v>3083</v>
      </c>
      <c r="AB39" s="1">
        <f>KH!AB36</f>
        <v>4205</v>
      </c>
      <c r="AC39" s="1">
        <f>KH!AC36</f>
        <v>4433</v>
      </c>
      <c r="AD39" s="1">
        <f>KH!AD36</f>
        <v>5587</v>
      </c>
      <c r="AE39" s="1">
        <f>KH!AE36</f>
        <v>4667</v>
      </c>
      <c r="AF39" s="1">
        <f>KH!AF36</f>
        <v>4576</v>
      </c>
      <c r="AG39" s="1">
        <f>KH!AG36</f>
        <v>4384</v>
      </c>
      <c r="AH39" s="1">
        <f>KH!AH36</f>
        <v>3737</v>
      </c>
      <c r="AI39" s="1">
        <f>KH!AI36</f>
        <v>5422</v>
      </c>
      <c r="AJ39" s="1">
        <f>KH!AJ36</f>
        <v>3321</v>
      </c>
      <c r="AK39" s="1">
        <f>KH!AK36</f>
        <v>3482</v>
      </c>
      <c r="AL39" s="1">
        <f>KH!AL36</f>
        <v>3114</v>
      </c>
      <c r="AM39" s="1">
        <f>KH!AM36</f>
        <v>3057</v>
      </c>
      <c r="AN39" s="1">
        <f>KH!AN36</f>
        <v>3820</v>
      </c>
      <c r="AO39" s="1">
        <f>KH!AO36</f>
        <v>4409</v>
      </c>
      <c r="AP39" s="1">
        <f>KH!AP36</f>
        <v>3564</v>
      </c>
      <c r="AQ39" s="1">
        <f>KH!AQ36</f>
        <v>4956</v>
      </c>
      <c r="AR39" s="1">
        <f>KH!AR36</f>
        <v>6621</v>
      </c>
      <c r="AS39" s="1">
        <f>KH!AS36</f>
        <v>4679</v>
      </c>
      <c r="AT39" s="1">
        <f>KH!AT36</f>
        <v>3636</v>
      </c>
      <c r="AU39" s="1">
        <f>KH!AU36</f>
        <v>4876</v>
      </c>
      <c r="AV39" s="1">
        <f>KH!AV36</f>
        <v>5134</v>
      </c>
      <c r="AW39" s="1">
        <f>KH!AW36</f>
        <v>6286</v>
      </c>
    </row>
  </sheetData>
  <phoneticPr fontId="3" type="noConversion"/>
  <pageMargins left="0.25" right="0.25" top="0.5" bottom="0.5" header="0.5" footer="0.5"/>
  <pageSetup scale="90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9"/>
  <sheetViews>
    <sheetView topLeftCell="A56" workbookViewId="0">
      <selection activeCell="A70" sqref="A70:XFD70"/>
    </sheetView>
  </sheetViews>
  <sheetFormatPr defaultRowHeight="11.25" x14ac:dyDescent="0.2"/>
  <cols>
    <col min="1" max="1" width="18.5" customWidth="1"/>
    <col min="2" max="3" width="10" bestFit="1" customWidth="1"/>
  </cols>
  <sheetData>
    <row r="1" spans="1:13" ht="12.75" x14ac:dyDescent="0.2">
      <c r="B1" s="19">
        <v>42736</v>
      </c>
      <c r="C1" s="19">
        <f>EDATE(B1,1)</f>
        <v>42767</v>
      </c>
      <c r="D1" s="19">
        <f t="shared" ref="D1:M1" si="0">EDATE(C1,1)</f>
        <v>42795</v>
      </c>
      <c r="E1" s="19">
        <f t="shared" si="0"/>
        <v>42826</v>
      </c>
      <c r="F1" s="19">
        <f t="shared" si="0"/>
        <v>42856</v>
      </c>
      <c r="G1" s="19">
        <f t="shared" si="0"/>
        <v>42887</v>
      </c>
      <c r="H1" s="19">
        <f t="shared" si="0"/>
        <v>42917</v>
      </c>
      <c r="I1" s="19">
        <f t="shared" si="0"/>
        <v>42948</v>
      </c>
      <c r="J1" s="19">
        <f t="shared" si="0"/>
        <v>42979</v>
      </c>
      <c r="K1" s="19">
        <f t="shared" si="0"/>
        <v>43009</v>
      </c>
      <c r="L1" s="19">
        <f t="shared" si="0"/>
        <v>43040</v>
      </c>
      <c r="M1" s="19">
        <f t="shared" si="0"/>
        <v>43070</v>
      </c>
    </row>
    <row r="2" spans="1:13" x14ac:dyDescent="0.2">
      <c r="A2" s="46" t="s">
        <v>81</v>
      </c>
      <c r="B2" s="47">
        <f>TT!B10</f>
        <v>13769</v>
      </c>
      <c r="C2" s="47">
        <f>TT!C10</f>
        <v>9228</v>
      </c>
      <c r="D2" s="47">
        <f>TT!D10</f>
        <v>10061</v>
      </c>
      <c r="E2" s="47">
        <f>TT!E10</f>
        <v>12829</v>
      </c>
      <c r="F2" s="47">
        <f>TT!F10</f>
        <v>7965</v>
      </c>
      <c r="G2" s="47">
        <f>TT!G10</f>
        <v>12285</v>
      </c>
      <c r="H2" s="47">
        <f>TT!H10</f>
        <v>10541</v>
      </c>
      <c r="I2" s="47">
        <f>TT!I10</f>
        <v>9130</v>
      </c>
      <c r="J2" s="47">
        <f>TT!J10</f>
        <v>8259</v>
      </c>
      <c r="K2" s="47">
        <f>TT!K10</f>
        <v>10009</v>
      </c>
      <c r="L2" s="47">
        <f>TT!L10</f>
        <v>12012</v>
      </c>
      <c r="M2" s="47">
        <f>TT!M10</f>
        <v>9312</v>
      </c>
    </row>
    <row r="3" spans="1:13" x14ac:dyDescent="0.2">
      <c r="A3" s="46" t="s">
        <v>82</v>
      </c>
      <c r="B3" s="47">
        <f>-TT!B31</f>
        <v>-9367.6275000000005</v>
      </c>
      <c r="C3" s="47">
        <f>-TT!C31</f>
        <v>-9127.3875000000025</v>
      </c>
      <c r="D3" s="47">
        <f>-TT!D31</f>
        <v>-9263.1</v>
      </c>
      <c r="E3" s="47">
        <f>-TT!E31</f>
        <v>-8071.7174999999997</v>
      </c>
      <c r="F3" s="47">
        <f>-TT!F31</f>
        <v>-10697.609999999999</v>
      </c>
      <c r="G3" s="47">
        <f>-TT!G31</f>
        <v>-9587.0775000000012</v>
      </c>
      <c r="H3" s="47">
        <f>-TT!H31</f>
        <v>-10123.575000000001</v>
      </c>
      <c r="I3" s="47">
        <f>-TT!I31</f>
        <v>-9692.76</v>
      </c>
      <c r="J3" s="47">
        <f>-TT!J31</f>
        <v>-11033.137500000001</v>
      </c>
      <c r="K3" s="47">
        <f>-TT!K31</f>
        <v>-8945.4750000000004</v>
      </c>
      <c r="L3" s="47">
        <f>-TT!L31</f>
        <v>-10190.564999999999</v>
      </c>
      <c r="M3" s="47">
        <f>-TT!M31</f>
        <v>-8869.2450000000026</v>
      </c>
    </row>
    <row r="4" spans="1:13" x14ac:dyDescent="0.2">
      <c r="A4" s="46" t="s">
        <v>83</v>
      </c>
      <c r="B4" s="48">
        <f>B2+B3</f>
        <v>4401.3724999999995</v>
      </c>
      <c r="C4" s="48">
        <f t="shared" ref="C4:M4" si="1">C2+C3</f>
        <v>100.61249999999745</v>
      </c>
      <c r="D4" s="48">
        <f t="shared" si="1"/>
        <v>797.89999999999964</v>
      </c>
      <c r="E4" s="48">
        <f t="shared" si="1"/>
        <v>4757.2825000000003</v>
      </c>
      <c r="F4" s="48">
        <f t="shared" si="1"/>
        <v>-2732.6099999999988</v>
      </c>
      <c r="G4" s="48">
        <f t="shared" si="1"/>
        <v>2697.9224999999988</v>
      </c>
      <c r="H4" s="48">
        <f t="shared" si="1"/>
        <v>417.42499999999927</v>
      </c>
      <c r="I4" s="48">
        <f t="shared" si="1"/>
        <v>-562.76000000000022</v>
      </c>
      <c r="J4" s="48">
        <f t="shared" si="1"/>
        <v>-2774.1375000000007</v>
      </c>
      <c r="K4" s="48">
        <f t="shared" si="1"/>
        <v>1063.5249999999996</v>
      </c>
      <c r="L4" s="48">
        <f t="shared" si="1"/>
        <v>1821.4350000000013</v>
      </c>
      <c r="M4" s="48">
        <f t="shared" si="1"/>
        <v>442.75499999999738</v>
      </c>
    </row>
    <row r="32" spans="2:15" ht="12.75" x14ac:dyDescent="0.2">
      <c r="B32" s="46" t="s">
        <v>77</v>
      </c>
      <c r="C32" s="19">
        <v>42736</v>
      </c>
      <c r="D32" s="19">
        <f>EDATE(C32,1)</f>
        <v>42767</v>
      </c>
      <c r="E32" s="19">
        <f t="shared" ref="E32" si="2">EDATE(D32,1)</f>
        <v>42795</v>
      </c>
      <c r="F32" s="19">
        <f t="shared" ref="F32" si="3">EDATE(E32,1)</f>
        <v>42826</v>
      </c>
      <c r="G32" s="19">
        <f t="shared" ref="G32" si="4">EDATE(F32,1)</f>
        <v>42856</v>
      </c>
      <c r="H32" s="19">
        <f t="shared" ref="H32" si="5">EDATE(G32,1)</f>
        <v>42887</v>
      </c>
      <c r="I32" s="19">
        <f t="shared" ref="I32" si="6">EDATE(H32,1)</f>
        <v>42917</v>
      </c>
      <c r="J32" s="19">
        <f t="shared" ref="J32" si="7">EDATE(I32,1)</f>
        <v>42948</v>
      </c>
      <c r="K32" s="19">
        <f t="shared" ref="K32" si="8">EDATE(J32,1)</f>
        <v>42979</v>
      </c>
      <c r="L32" s="19">
        <f t="shared" ref="L32" si="9">EDATE(K32,1)</f>
        <v>43009</v>
      </c>
      <c r="M32" s="19">
        <f t="shared" ref="M32" si="10">EDATE(L32,1)</f>
        <v>43040</v>
      </c>
      <c r="N32" s="19">
        <f t="shared" ref="N32" si="11">EDATE(M32,1)</f>
        <v>43070</v>
      </c>
      <c r="O32" s="46" t="s">
        <v>78</v>
      </c>
    </row>
    <row r="33" spans="1:15" x14ac:dyDescent="0.2">
      <c r="A33" s="46" t="s">
        <v>84</v>
      </c>
      <c r="C33" s="48">
        <f>B2</f>
        <v>13769</v>
      </c>
      <c r="D33" s="48">
        <f t="shared" ref="D33:N34" si="12">C2</f>
        <v>9228</v>
      </c>
      <c r="E33" s="48">
        <f t="shared" si="12"/>
        <v>10061</v>
      </c>
      <c r="F33" s="48">
        <f t="shared" si="12"/>
        <v>12829</v>
      </c>
      <c r="G33" s="48">
        <f t="shared" si="12"/>
        <v>7965</v>
      </c>
      <c r="H33" s="48">
        <f t="shared" si="12"/>
        <v>12285</v>
      </c>
      <c r="I33" s="48">
        <f t="shared" si="12"/>
        <v>10541</v>
      </c>
      <c r="J33" s="48">
        <f t="shared" si="12"/>
        <v>9130</v>
      </c>
      <c r="K33" s="48">
        <f t="shared" si="12"/>
        <v>8259</v>
      </c>
      <c r="L33" s="48">
        <f t="shared" si="12"/>
        <v>10009</v>
      </c>
      <c r="M33" s="48">
        <f t="shared" si="12"/>
        <v>12012</v>
      </c>
      <c r="N33" s="48">
        <f t="shared" si="12"/>
        <v>9312</v>
      </c>
    </row>
    <row r="34" spans="1:15" x14ac:dyDescent="0.2">
      <c r="A34" s="46" t="s">
        <v>85</v>
      </c>
      <c r="C34" s="48">
        <f>B3</f>
        <v>-9367.6275000000005</v>
      </c>
      <c r="D34" s="48">
        <f t="shared" si="12"/>
        <v>-9127.3875000000025</v>
      </c>
      <c r="E34" s="48">
        <f t="shared" si="12"/>
        <v>-9263.1</v>
      </c>
      <c r="F34" s="48">
        <f t="shared" si="12"/>
        <v>-8071.7174999999997</v>
      </c>
      <c r="G34" s="48">
        <f t="shared" si="12"/>
        <v>-10697.609999999999</v>
      </c>
      <c r="H34" s="48">
        <f t="shared" si="12"/>
        <v>-9587.0775000000012</v>
      </c>
      <c r="I34" s="48">
        <f t="shared" si="12"/>
        <v>-10123.575000000001</v>
      </c>
      <c r="J34" s="48">
        <f t="shared" si="12"/>
        <v>-9692.76</v>
      </c>
      <c r="K34" s="48">
        <f t="shared" si="12"/>
        <v>-11033.137500000001</v>
      </c>
      <c r="L34" s="48">
        <f t="shared" si="12"/>
        <v>-8945.4750000000004</v>
      </c>
      <c r="M34" s="48">
        <f t="shared" si="12"/>
        <v>-10190.564999999999</v>
      </c>
      <c r="N34" s="48">
        <f t="shared" si="12"/>
        <v>-8869.2450000000026</v>
      </c>
    </row>
    <row r="35" spans="1:15" x14ac:dyDescent="0.2">
      <c r="A35" s="46" t="s">
        <v>86</v>
      </c>
      <c r="B35" s="48">
        <f>KH!B2</f>
        <v>1207</v>
      </c>
      <c r="C35" s="48">
        <f>SUM(C33:C34)</f>
        <v>4401.3724999999995</v>
      </c>
      <c r="D35" s="48">
        <f t="shared" ref="D35:N35" si="13">SUM(D33:D34)</f>
        <v>100.61249999999745</v>
      </c>
      <c r="E35" s="48">
        <f t="shared" si="13"/>
        <v>797.89999999999964</v>
      </c>
      <c r="F35" s="48">
        <f t="shared" si="13"/>
        <v>4757.2825000000003</v>
      </c>
      <c r="G35" s="48">
        <f t="shared" si="13"/>
        <v>-2732.6099999999988</v>
      </c>
      <c r="H35" s="48">
        <f t="shared" si="13"/>
        <v>2697.9224999999988</v>
      </c>
      <c r="I35" s="48">
        <f t="shared" si="13"/>
        <v>417.42499999999927</v>
      </c>
      <c r="J35" s="48">
        <f t="shared" si="13"/>
        <v>-562.76000000000022</v>
      </c>
      <c r="K35" s="48">
        <f t="shared" si="13"/>
        <v>-2774.1375000000007</v>
      </c>
      <c r="L35" s="48">
        <f t="shared" si="13"/>
        <v>1063.5249999999996</v>
      </c>
      <c r="M35" s="48">
        <f t="shared" si="13"/>
        <v>1821.4350000000013</v>
      </c>
      <c r="N35" s="48">
        <f t="shared" si="13"/>
        <v>442.75499999999738</v>
      </c>
      <c r="O35" s="48">
        <f>SUM(B35:N35)</f>
        <v>11637.722499999993</v>
      </c>
    </row>
    <row r="66" spans="1:15" s="46" customFormat="1" x14ac:dyDescent="0.2">
      <c r="B66" s="46" t="s">
        <v>77</v>
      </c>
      <c r="C66" s="49">
        <v>42736</v>
      </c>
      <c r="D66" s="49">
        <f>EDATE(C66,1)</f>
        <v>42767</v>
      </c>
      <c r="E66" s="49">
        <f t="shared" ref="E66" si="14">EDATE(D66,1)</f>
        <v>42795</v>
      </c>
      <c r="F66" s="49">
        <f t="shared" ref="F66" si="15">EDATE(E66,1)</f>
        <v>42826</v>
      </c>
      <c r="G66" s="49">
        <f t="shared" ref="G66" si="16">EDATE(F66,1)</f>
        <v>42856</v>
      </c>
      <c r="H66" s="49">
        <f t="shared" ref="H66" si="17">EDATE(G66,1)</f>
        <v>42887</v>
      </c>
      <c r="I66" s="49">
        <f t="shared" ref="I66" si="18">EDATE(H66,1)</f>
        <v>42917</v>
      </c>
      <c r="J66" s="49">
        <f t="shared" ref="J66" si="19">EDATE(I66,1)</f>
        <v>42948</v>
      </c>
      <c r="K66" s="49">
        <f t="shared" ref="K66" si="20">EDATE(J66,1)</f>
        <v>42979</v>
      </c>
      <c r="L66" s="49">
        <f t="shared" ref="L66" si="21">EDATE(K66,1)</f>
        <v>43009</v>
      </c>
      <c r="M66" s="49">
        <f t="shared" ref="M66" si="22">EDATE(L66,1)</f>
        <v>43040</v>
      </c>
      <c r="N66" s="49">
        <f t="shared" ref="N66" si="23">EDATE(M66,1)</f>
        <v>43070</v>
      </c>
      <c r="O66" s="46" t="s">
        <v>78</v>
      </c>
    </row>
    <row r="67" spans="1:15" s="52" customFormat="1" x14ac:dyDescent="0.2">
      <c r="A67" s="52" t="s">
        <v>90</v>
      </c>
      <c r="B67" s="54"/>
      <c r="C67" s="54">
        <f>B68</f>
        <v>1207</v>
      </c>
      <c r="D67" s="54">
        <f t="shared" ref="D67:N67" si="24">C67+C69-D70</f>
        <v>5608.3724999999995</v>
      </c>
      <c r="E67" s="54">
        <f t="shared" si="24"/>
        <v>5708.9849999999969</v>
      </c>
      <c r="F67" s="54">
        <f t="shared" si="24"/>
        <v>6506.8849999999966</v>
      </c>
      <c r="G67" s="54">
        <f t="shared" si="24"/>
        <v>8531.5574999999972</v>
      </c>
      <c r="H67" s="54">
        <f t="shared" si="24"/>
        <v>8531.5574999999972</v>
      </c>
      <c r="I67" s="54">
        <f t="shared" si="24"/>
        <v>11229.479999999996</v>
      </c>
      <c r="J67" s="54">
        <f t="shared" si="24"/>
        <v>11084.144999999995</v>
      </c>
      <c r="K67" s="54">
        <f t="shared" si="24"/>
        <v>8310.0074999999943</v>
      </c>
      <c r="L67" s="54">
        <f t="shared" si="24"/>
        <v>8310.0074999999943</v>
      </c>
      <c r="M67" s="54">
        <f t="shared" si="24"/>
        <v>9373.5324999999939</v>
      </c>
      <c r="N67" s="54">
        <f t="shared" si="24"/>
        <v>11194.967499999995</v>
      </c>
      <c r="O67" s="54"/>
    </row>
    <row r="68" spans="1:15" s="52" customFormat="1" x14ac:dyDescent="0.2">
      <c r="A68" s="52" t="s">
        <v>77</v>
      </c>
      <c r="B68" s="52">
        <f>TT!B5</f>
        <v>1207</v>
      </c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</row>
    <row r="69" spans="1:15" s="46" customFormat="1" x14ac:dyDescent="0.2">
      <c r="A69" s="46" t="s">
        <v>87</v>
      </c>
      <c r="C69" s="50">
        <f t="shared" ref="C69:N69" si="25">IF(C72&gt;0,C72,0)</f>
        <v>4401.3724999999995</v>
      </c>
      <c r="D69" s="50">
        <f t="shared" si="25"/>
        <v>100.61249999999745</v>
      </c>
      <c r="E69" s="50">
        <f t="shared" si="25"/>
        <v>797.89999999999964</v>
      </c>
      <c r="F69" s="50">
        <f t="shared" si="25"/>
        <v>4757.2825000000003</v>
      </c>
      <c r="G69" s="50">
        <f t="shared" si="25"/>
        <v>0</v>
      </c>
      <c r="H69" s="50">
        <f t="shared" si="25"/>
        <v>2697.9224999999988</v>
      </c>
      <c r="I69" s="50">
        <f t="shared" si="25"/>
        <v>417.42499999999927</v>
      </c>
      <c r="J69" s="50">
        <f t="shared" si="25"/>
        <v>0</v>
      </c>
      <c r="K69" s="50">
        <f t="shared" si="25"/>
        <v>0</v>
      </c>
      <c r="L69" s="50">
        <f t="shared" si="25"/>
        <v>1063.5249999999996</v>
      </c>
      <c r="M69" s="50">
        <f t="shared" si="25"/>
        <v>1821.4350000000013</v>
      </c>
      <c r="N69" s="50">
        <f t="shared" si="25"/>
        <v>442.75499999999738</v>
      </c>
    </row>
    <row r="70" spans="1:15" s="46" customFormat="1" x14ac:dyDescent="0.2">
      <c r="A70" s="46" t="s">
        <v>88</v>
      </c>
      <c r="C70" s="50">
        <f t="shared" ref="C70:N70" si="26">IF(C72&gt;0,0,-C72)</f>
        <v>0</v>
      </c>
      <c r="D70" s="50">
        <f t="shared" si="26"/>
        <v>0</v>
      </c>
      <c r="E70" s="50">
        <f t="shared" si="26"/>
        <v>0</v>
      </c>
      <c r="F70" s="50">
        <f t="shared" si="26"/>
        <v>0</v>
      </c>
      <c r="G70" s="50">
        <f t="shared" si="26"/>
        <v>2732.6099999999988</v>
      </c>
      <c r="H70" s="50">
        <f t="shared" si="26"/>
        <v>0</v>
      </c>
      <c r="I70" s="50">
        <f t="shared" si="26"/>
        <v>0</v>
      </c>
      <c r="J70" s="50">
        <f t="shared" si="26"/>
        <v>562.76000000000022</v>
      </c>
      <c r="K70" s="50">
        <f t="shared" si="26"/>
        <v>2774.1375000000007</v>
      </c>
      <c r="L70" s="50">
        <f t="shared" si="26"/>
        <v>0</v>
      </c>
      <c r="M70" s="50">
        <f t="shared" si="26"/>
        <v>0</v>
      </c>
      <c r="N70" s="50">
        <f t="shared" si="26"/>
        <v>0</v>
      </c>
    </row>
    <row r="71" spans="1:15" s="52" customFormat="1" x14ac:dyDescent="0.2">
      <c r="A71" s="52" t="s">
        <v>78</v>
      </c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>
        <f>N67+N69-N70</f>
        <v>11637.722499999993</v>
      </c>
    </row>
    <row r="72" spans="1:15" s="46" customFormat="1" x14ac:dyDescent="0.2">
      <c r="A72" s="46" t="s">
        <v>89</v>
      </c>
      <c r="C72" s="50">
        <f t="shared" ref="C72:N72" si="27">C35</f>
        <v>4401.3724999999995</v>
      </c>
      <c r="D72" s="50">
        <f t="shared" si="27"/>
        <v>100.61249999999745</v>
      </c>
      <c r="E72" s="50">
        <f t="shared" si="27"/>
        <v>797.89999999999964</v>
      </c>
      <c r="F72" s="50">
        <f t="shared" si="27"/>
        <v>4757.2825000000003</v>
      </c>
      <c r="G72" s="50">
        <f t="shared" si="27"/>
        <v>-2732.6099999999988</v>
      </c>
      <c r="H72" s="50">
        <f t="shared" si="27"/>
        <v>2697.9224999999988</v>
      </c>
      <c r="I72" s="50">
        <f t="shared" si="27"/>
        <v>417.42499999999927</v>
      </c>
      <c r="J72" s="50">
        <f t="shared" si="27"/>
        <v>-562.76000000000022</v>
      </c>
      <c r="K72" s="50">
        <f t="shared" si="27"/>
        <v>-2774.1375000000007</v>
      </c>
      <c r="L72" s="50">
        <f t="shared" si="27"/>
        <v>1063.5249999999996</v>
      </c>
      <c r="M72" s="50">
        <f t="shared" si="27"/>
        <v>1821.4350000000013</v>
      </c>
      <c r="N72" s="50">
        <f t="shared" si="27"/>
        <v>442.75499999999738</v>
      </c>
    </row>
    <row r="75" spans="1:15" hidden="1" x14ac:dyDescent="0.2">
      <c r="A75" s="46" t="s">
        <v>91</v>
      </c>
      <c r="B75" t="s">
        <v>90</v>
      </c>
      <c r="C75" t="s">
        <v>77</v>
      </c>
      <c r="D75" t="s">
        <v>87</v>
      </c>
      <c r="E75" t="s">
        <v>88</v>
      </c>
      <c r="F75" t="s">
        <v>78</v>
      </c>
      <c r="G75" t="s">
        <v>89</v>
      </c>
    </row>
    <row r="76" spans="1:15" hidden="1" x14ac:dyDescent="0.2">
      <c r="A76" t="s">
        <v>77</v>
      </c>
      <c r="C76">
        <f>B68</f>
        <v>1207</v>
      </c>
      <c r="G76">
        <f>C76</f>
        <v>1207</v>
      </c>
    </row>
    <row r="77" spans="1:15" hidden="1" x14ac:dyDescent="0.2">
      <c r="A77" s="51">
        <v>42736</v>
      </c>
      <c r="B77" s="48">
        <f t="shared" ref="B77:B88" si="28">SUM(B76:D76)-E77</f>
        <v>1207</v>
      </c>
      <c r="D77" s="48">
        <f>MAX(G77,0)</f>
        <v>4401.3724999999995</v>
      </c>
      <c r="E77" s="48">
        <f>MAX(0,-G77)</f>
        <v>0</v>
      </c>
      <c r="G77" s="48">
        <f>C35</f>
        <v>4401.3724999999995</v>
      </c>
    </row>
    <row r="78" spans="1:15" hidden="1" x14ac:dyDescent="0.2">
      <c r="A78" s="51">
        <v>42767</v>
      </c>
      <c r="B78" s="48">
        <f t="shared" si="28"/>
        <v>5608.3724999999995</v>
      </c>
      <c r="D78" s="48">
        <f t="shared" ref="D78:D88" si="29">MAX(G78,0)</f>
        <v>100.61249999999745</v>
      </c>
      <c r="E78" s="48">
        <f t="shared" ref="E78:E88" si="30">MAX(0,-G78)</f>
        <v>0</v>
      </c>
      <c r="G78" s="48">
        <f>D35</f>
        <v>100.61249999999745</v>
      </c>
    </row>
    <row r="79" spans="1:15" hidden="1" x14ac:dyDescent="0.2">
      <c r="A79" s="51">
        <v>42795</v>
      </c>
      <c r="B79" s="48">
        <f t="shared" si="28"/>
        <v>5708.9849999999969</v>
      </c>
      <c r="D79" s="48">
        <f t="shared" si="29"/>
        <v>797.89999999999964</v>
      </c>
      <c r="E79" s="48">
        <f t="shared" si="30"/>
        <v>0</v>
      </c>
      <c r="G79" s="48">
        <f>E35</f>
        <v>797.89999999999964</v>
      </c>
    </row>
    <row r="80" spans="1:15" hidden="1" x14ac:dyDescent="0.2">
      <c r="A80" s="51">
        <v>42826</v>
      </c>
      <c r="B80" s="48">
        <f t="shared" si="28"/>
        <v>6506.8849999999966</v>
      </c>
      <c r="D80" s="48">
        <f t="shared" si="29"/>
        <v>4757.2825000000003</v>
      </c>
      <c r="E80" s="48">
        <f t="shared" si="30"/>
        <v>0</v>
      </c>
      <c r="G80" s="48">
        <f>F35</f>
        <v>4757.2825000000003</v>
      </c>
    </row>
    <row r="81" spans="1:7" hidden="1" x14ac:dyDescent="0.2">
      <c r="A81" s="51">
        <v>42856</v>
      </c>
      <c r="B81" s="48">
        <f t="shared" si="28"/>
        <v>8531.5574999999972</v>
      </c>
      <c r="D81" s="48">
        <f t="shared" si="29"/>
        <v>0</v>
      </c>
      <c r="E81" s="48">
        <f t="shared" si="30"/>
        <v>2732.6099999999988</v>
      </c>
      <c r="G81" s="48">
        <f>G35</f>
        <v>-2732.6099999999988</v>
      </c>
    </row>
    <row r="82" spans="1:7" hidden="1" x14ac:dyDescent="0.2">
      <c r="A82" s="51">
        <v>42887</v>
      </c>
      <c r="B82" s="48">
        <f t="shared" si="28"/>
        <v>8531.5574999999972</v>
      </c>
      <c r="D82" s="48">
        <f t="shared" si="29"/>
        <v>2697.9224999999988</v>
      </c>
      <c r="E82" s="48">
        <f t="shared" si="30"/>
        <v>0</v>
      </c>
      <c r="G82" s="48">
        <f>H35</f>
        <v>2697.9224999999988</v>
      </c>
    </row>
    <row r="83" spans="1:7" hidden="1" x14ac:dyDescent="0.2">
      <c r="A83" s="51">
        <v>42917</v>
      </c>
      <c r="B83" s="48">
        <f t="shared" si="28"/>
        <v>11229.479999999996</v>
      </c>
      <c r="D83" s="48">
        <f t="shared" si="29"/>
        <v>417.42499999999927</v>
      </c>
      <c r="E83" s="48">
        <f t="shared" si="30"/>
        <v>0</v>
      </c>
      <c r="G83" s="48">
        <f>I35</f>
        <v>417.42499999999927</v>
      </c>
    </row>
    <row r="84" spans="1:7" hidden="1" x14ac:dyDescent="0.2">
      <c r="A84" s="51">
        <v>42948</v>
      </c>
      <c r="B84" s="48">
        <f t="shared" si="28"/>
        <v>11084.144999999995</v>
      </c>
      <c r="D84" s="48">
        <f t="shared" si="29"/>
        <v>0</v>
      </c>
      <c r="E84" s="48">
        <f t="shared" si="30"/>
        <v>562.76000000000022</v>
      </c>
      <c r="G84" s="48">
        <f>J35</f>
        <v>-562.76000000000022</v>
      </c>
    </row>
    <row r="85" spans="1:7" hidden="1" x14ac:dyDescent="0.2">
      <c r="A85" s="51">
        <v>42979</v>
      </c>
      <c r="B85" s="48">
        <f t="shared" si="28"/>
        <v>8310.0074999999943</v>
      </c>
      <c r="D85" s="48">
        <f t="shared" si="29"/>
        <v>0</v>
      </c>
      <c r="E85" s="48">
        <f t="shared" si="30"/>
        <v>2774.1375000000007</v>
      </c>
      <c r="G85" s="48">
        <f>K35</f>
        <v>-2774.1375000000007</v>
      </c>
    </row>
    <row r="86" spans="1:7" hidden="1" x14ac:dyDescent="0.2">
      <c r="A86" s="51">
        <v>43009</v>
      </c>
      <c r="B86" s="48">
        <f t="shared" si="28"/>
        <v>8310.0074999999943</v>
      </c>
      <c r="D86" s="48">
        <f t="shared" si="29"/>
        <v>1063.5249999999996</v>
      </c>
      <c r="E86" s="48">
        <f t="shared" si="30"/>
        <v>0</v>
      </c>
      <c r="G86" s="48">
        <f>L35</f>
        <v>1063.5249999999996</v>
      </c>
    </row>
    <row r="87" spans="1:7" hidden="1" x14ac:dyDescent="0.2">
      <c r="A87" s="51">
        <v>43040</v>
      </c>
      <c r="B87" s="48">
        <f t="shared" si="28"/>
        <v>9373.5324999999939</v>
      </c>
      <c r="D87" s="48">
        <f t="shared" si="29"/>
        <v>1821.4350000000013</v>
      </c>
      <c r="E87" s="48">
        <f t="shared" si="30"/>
        <v>0</v>
      </c>
      <c r="G87" s="48">
        <f>M35</f>
        <v>1821.4350000000013</v>
      </c>
    </row>
    <row r="88" spans="1:7" hidden="1" x14ac:dyDescent="0.2">
      <c r="A88" s="51">
        <v>43070</v>
      </c>
      <c r="B88" s="48">
        <f t="shared" si="28"/>
        <v>11194.967499999995</v>
      </c>
      <c r="D88" s="48">
        <f t="shared" si="29"/>
        <v>442.75499999999738</v>
      </c>
      <c r="E88" s="48">
        <f t="shared" si="30"/>
        <v>0</v>
      </c>
      <c r="G88" s="48">
        <f>N35</f>
        <v>442.75499999999738</v>
      </c>
    </row>
    <row r="89" spans="1:7" hidden="1" x14ac:dyDescent="0.2">
      <c r="A89" s="46" t="s">
        <v>78</v>
      </c>
      <c r="F89" s="48">
        <f>G89</f>
        <v>11637.722499999993</v>
      </c>
      <c r="G89" s="48">
        <f>B88+G88</f>
        <v>11637.722499999993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2"/>
  <sheetViews>
    <sheetView workbookViewId="0">
      <selection activeCell="B56" sqref="B56"/>
    </sheetView>
  </sheetViews>
  <sheetFormatPr defaultColWidth="9.33203125" defaultRowHeight="14.25" customHeight="1" x14ac:dyDescent="0.2"/>
  <cols>
    <col min="1" max="1" width="30.33203125" style="1" customWidth="1"/>
    <col min="2" max="2" width="21.1640625" style="1" customWidth="1"/>
    <col min="3" max="4" width="10.5" style="1" bestFit="1" customWidth="1"/>
    <col min="5" max="6" width="10.1640625" style="1" bestFit="1" customWidth="1"/>
    <col min="7" max="8" width="12.83203125" style="1" customWidth="1"/>
    <col min="9" max="11" width="10.5" style="1" bestFit="1" customWidth="1"/>
    <col min="12" max="12" width="10.1640625" style="1" bestFit="1" customWidth="1"/>
    <col min="13" max="13" width="10.5" style="1" bestFit="1" customWidth="1"/>
    <col min="14" max="14" width="9.33203125" style="1"/>
    <col min="15" max="15" width="12" style="1" bestFit="1" customWidth="1"/>
    <col min="16" max="16384" width="9.33203125" style="1"/>
  </cols>
  <sheetData>
    <row r="1" spans="1:15" ht="14.25" customHeight="1" x14ac:dyDescent="0.2">
      <c r="A1" s="9">
        <v>1</v>
      </c>
    </row>
    <row r="2" spans="1:15" ht="14.25" customHeight="1" x14ac:dyDescent="0.2">
      <c r="A2" s="10" t="e">
        <f>INDEX(TT!$A$3:$AJ$3,Calculation!$N$5)</f>
        <v>#REF!</v>
      </c>
    </row>
    <row r="3" spans="1:15" ht="14.25" customHeight="1" x14ac:dyDescent="0.2">
      <c r="A3" s="4" t="s">
        <v>47</v>
      </c>
    </row>
    <row r="5" spans="1:15" ht="14.25" customHeight="1" x14ac:dyDescent="0.2">
      <c r="B5" s="1" t="s">
        <v>77</v>
      </c>
      <c r="C5" s="19">
        <v>42736</v>
      </c>
      <c r="D5" s="19">
        <f>EDATE(C5,1)</f>
        <v>42767</v>
      </c>
      <c r="E5" s="19">
        <f t="shared" ref="E5:N5" si="0">EDATE(D5,1)</f>
        <v>42795</v>
      </c>
      <c r="F5" s="19">
        <f t="shared" si="0"/>
        <v>42826</v>
      </c>
      <c r="G5" s="19">
        <f t="shared" si="0"/>
        <v>42856</v>
      </c>
      <c r="H5" s="19">
        <f t="shared" si="0"/>
        <v>42887</v>
      </c>
      <c r="I5" s="19">
        <f t="shared" si="0"/>
        <v>42917</v>
      </c>
      <c r="J5" s="19">
        <f t="shared" si="0"/>
        <v>42948</v>
      </c>
      <c r="K5" s="19">
        <f t="shared" si="0"/>
        <v>42979</v>
      </c>
      <c r="L5" s="19">
        <f t="shared" si="0"/>
        <v>43009</v>
      </c>
      <c r="M5" s="19">
        <f t="shared" si="0"/>
        <v>43040</v>
      </c>
      <c r="N5" s="19">
        <f t="shared" si="0"/>
        <v>43070</v>
      </c>
      <c r="O5" s="1" t="s">
        <v>78</v>
      </c>
    </row>
    <row r="7" spans="1:15" ht="14.25" customHeight="1" x14ac:dyDescent="0.2">
      <c r="A7" s="1" t="s">
        <v>0</v>
      </c>
      <c r="C7" s="11">
        <f>TT!B10</f>
        <v>13769</v>
      </c>
      <c r="D7" s="11">
        <f>TT!C10</f>
        <v>9228</v>
      </c>
      <c r="E7" s="11">
        <f>TT!D10</f>
        <v>10061</v>
      </c>
      <c r="F7" s="11">
        <f>TT!E10</f>
        <v>12829</v>
      </c>
      <c r="G7" s="11">
        <f>TT!F10</f>
        <v>7965</v>
      </c>
      <c r="H7" s="11">
        <f>TT!G10</f>
        <v>12285</v>
      </c>
      <c r="I7" s="11">
        <f>TT!H10</f>
        <v>10541</v>
      </c>
      <c r="J7" s="11">
        <f>TT!I10</f>
        <v>9130</v>
      </c>
      <c r="K7" s="11">
        <f>TT!J10</f>
        <v>8259</v>
      </c>
      <c r="L7" s="11">
        <f>TT!K10</f>
        <v>10009</v>
      </c>
      <c r="M7" s="11">
        <f>TT!L10</f>
        <v>12012</v>
      </c>
      <c r="N7" s="11">
        <f>TT!M10</f>
        <v>9312</v>
      </c>
    </row>
    <row r="8" spans="1:15" ht="14.25" customHeight="1" x14ac:dyDescent="0.2">
      <c r="A8" s="1" t="s">
        <v>1</v>
      </c>
      <c r="C8" s="11">
        <f>-TT!B31</f>
        <v>-9367.6275000000005</v>
      </c>
      <c r="D8" s="11">
        <f>-TT!C31</f>
        <v>-9127.3875000000025</v>
      </c>
      <c r="E8" s="11">
        <f>-TT!D31</f>
        <v>-9263.1</v>
      </c>
      <c r="F8" s="11">
        <f>-TT!E31</f>
        <v>-8071.7174999999997</v>
      </c>
      <c r="G8" s="11">
        <f>-TT!F31</f>
        <v>-10697.609999999999</v>
      </c>
      <c r="H8" s="11">
        <f>-TT!G31</f>
        <v>-9587.0775000000012</v>
      </c>
      <c r="I8" s="11">
        <f>-TT!H31</f>
        <v>-10123.575000000001</v>
      </c>
      <c r="J8" s="11">
        <f>-TT!I31</f>
        <v>-9692.76</v>
      </c>
      <c r="K8" s="11">
        <f>-TT!J31</f>
        <v>-11033.137500000001</v>
      </c>
      <c r="L8" s="11">
        <f>-TT!K31</f>
        <v>-8945.4750000000004</v>
      </c>
      <c r="M8" s="11">
        <f>-TT!L31</f>
        <v>-10190.564999999999</v>
      </c>
      <c r="N8" s="11">
        <f>-TT!M31</f>
        <v>-8869.2450000000026</v>
      </c>
    </row>
    <row r="9" spans="1:15" ht="14.25" customHeight="1" x14ac:dyDescent="0.2">
      <c r="A9" s="1" t="s">
        <v>2</v>
      </c>
      <c r="B9" s="27">
        <f>TT!B5</f>
        <v>1207</v>
      </c>
      <c r="C9" s="28">
        <f>C7+C8</f>
        <v>4401.3724999999995</v>
      </c>
      <c r="D9" s="28">
        <f t="shared" ref="D9:N9" si="1">D7+D8</f>
        <v>100.61249999999745</v>
      </c>
      <c r="E9" s="28">
        <f t="shared" si="1"/>
        <v>797.89999999999964</v>
      </c>
      <c r="F9" s="28">
        <f t="shared" si="1"/>
        <v>4757.2825000000003</v>
      </c>
      <c r="G9" s="28">
        <f t="shared" si="1"/>
        <v>-2732.6099999999988</v>
      </c>
      <c r="H9" s="28">
        <f t="shared" si="1"/>
        <v>2697.9224999999988</v>
      </c>
      <c r="I9" s="28">
        <f t="shared" si="1"/>
        <v>417.42499999999927</v>
      </c>
      <c r="J9" s="28">
        <f t="shared" si="1"/>
        <v>-562.76000000000022</v>
      </c>
      <c r="K9" s="28">
        <f t="shared" si="1"/>
        <v>-2774.1375000000007</v>
      </c>
      <c r="L9" s="28">
        <f t="shared" si="1"/>
        <v>1063.5249999999996</v>
      </c>
      <c r="M9" s="28">
        <f t="shared" si="1"/>
        <v>1821.4350000000013</v>
      </c>
      <c r="N9" s="28">
        <f t="shared" si="1"/>
        <v>442.75499999999738</v>
      </c>
      <c r="O9" s="27">
        <f>SUM(B9:N9)</f>
        <v>11637.722499999993</v>
      </c>
    </row>
    <row r="12" spans="1:15" ht="14.25" customHeight="1" x14ac:dyDescent="0.2">
      <c r="A12" s="1" t="s">
        <v>16</v>
      </c>
      <c r="B12" s="1" t="s">
        <v>14</v>
      </c>
      <c r="C12" s="1" t="s">
        <v>18</v>
      </c>
      <c r="G12" s="4" t="s">
        <v>3</v>
      </c>
    </row>
    <row r="13" spans="1:15" ht="14.25" customHeight="1" x14ac:dyDescent="0.2">
      <c r="A13" s="1">
        <f>RANK(C13,$C$13:$C$30)</f>
        <v>1</v>
      </c>
      <c r="B13" s="5" t="s">
        <v>51</v>
      </c>
      <c r="C13" s="1">
        <f>SUM(TT!B13:M13)</f>
        <v>10358.6175</v>
      </c>
      <c r="G13" s="1" t="s">
        <v>16</v>
      </c>
      <c r="H13" s="1" t="s">
        <v>17</v>
      </c>
      <c r="I13" s="1" t="s">
        <v>15</v>
      </c>
    </row>
    <row r="14" spans="1:15" ht="14.25" customHeight="1" x14ac:dyDescent="0.2">
      <c r="A14" s="1">
        <f t="shared" ref="A14:A30" si="2">RANK(C14,$C$13:$C$30)</f>
        <v>7</v>
      </c>
      <c r="B14" s="5" t="s">
        <v>52</v>
      </c>
      <c r="C14" s="1">
        <f>SUM(TT!B14:M14)</f>
        <v>6693.2250000000022</v>
      </c>
      <c r="G14" s="1">
        <v>10</v>
      </c>
      <c r="H14" s="1" t="str">
        <f t="shared" ref="H14:H23" si="3">VLOOKUP(G14,$A$13:$C$30,2,0)</f>
        <v>Điện thoại</v>
      </c>
      <c r="I14" s="27">
        <f>VLOOKUP(H14,$B$13:$C$30,2,0)</f>
        <v>6287.8200000000024</v>
      </c>
    </row>
    <row r="15" spans="1:15" ht="14.25" customHeight="1" x14ac:dyDescent="0.2">
      <c r="A15" s="1">
        <f t="shared" si="2"/>
        <v>16</v>
      </c>
      <c r="B15" s="5" t="s">
        <v>68</v>
      </c>
      <c r="C15" s="1">
        <f>SUM(TT!B15:M15)</f>
        <v>5079.6900000000005</v>
      </c>
      <c r="G15" s="1">
        <v>9</v>
      </c>
      <c r="H15" s="1" t="str">
        <f t="shared" si="3"/>
        <v>Thuê tài sản</v>
      </c>
      <c r="I15" s="27">
        <f t="shared" ref="I15:I23" si="4">VLOOKUP(H15,$B$13:$C$30,2,0)</f>
        <v>6335.1750000000011</v>
      </c>
    </row>
    <row r="16" spans="1:15" ht="14.25" customHeight="1" x14ac:dyDescent="0.2">
      <c r="A16" s="1">
        <f t="shared" si="2"/>
        <v>2</v>
      </c>
      <c r="B16" s="5" t="s">
        <v>53</v>
      </c>
      <c r="C16" s="1">
        <f>SUM(TT!B16:M16)</f>
        <v>7744.2750000000005</v>
      </c>
      <c r="G16" s="1">
        <v>8</v>
      </c>
      <c r="H16" s="1" t="str">
        <f t="shared" si="3"/>
        <v>Pháp lý</v>
      </c>
      <c r="I16" s="27">
        <f t="shared" si="4"/>
        <v>6376.7550000000001</v>
      </c>
    </row>
    <row r="17" spans="1:13" ht="14.25" customHeight="1" x14ac:dyDescent="0.2">
      <c r="A17" s="1">
        <f t="shared" si="2"/>
        <v>3</v>
      </c>
      <c r="B17" s="5" t="s">
        <v>54</v>
      </c>
      <c r="C17" s="1">
        <f>SUM(TT!B17:M17)</f>
        <v>7631.085</v>
      </c>
      <c r="G17" s="1">
        <v>7</v>
      </c>
      <c r="H17" s="1" t="str">
        <f t="shared" si="3"/>
        <v>Tiền lương</v>
      </c>
      <c r="I17" s="27">
        <f t="shared" si="4"/>
        <v>6693.2250000000022</v>
      </c>
    </row>
    <row r="18" spans="1:13" ht="14.25" customHeight="1" x14ac:dyDescent="0.2">
      <c r="A18" s="1">
        <f t="shared" si="2"/>
        <v>11</v>
      </c>
      <c r="B18" s="5" t="s">
        <v>55</v>
      </c>
      <c r="C18" s="1">
        <f>SUM(TT!B18:M18)</f>
        <v>6086.85</v>
      </c>
      <c r="G18" s="1">
        <v>6</v>
      </c>
      <c r="H18" s="1" t="str">
        <f t="shared" si="3"/>
        <v>Tiền chi đầu tư góp vốn vào đơn vị khác</v>
      </c>
      <c r="I18" s="27">
        <f t="shared" si="4"/>
        <v>6724.4100000000008</v>
      </c>
    </row>
    <row r="19" spans="1:13" ht="14.25" customHeight="1" x14ac:dyDescent="0.2">
      <c r="A19" s="1">
        <f t="shared" si="2"/>
        <v>13</v>
      </c>
      <c r="B19" s="5" t="s">
        <v>56</v>
      </c>
      <c r="C19" s="1">
        <f>SUM(TT!B19:M19)</f>
        <v>5851.2300000000005</v>
      </c>
      <c r="G19" s="1">
        <v>5</v>
      </c>
      <c r="H19" s="1" t="str">
        <f t="shared" si="3"/>
        <v>Chi cổ tức</v>
      </c>
      <c r="I19" s="27">
        <f t="shared" si="4"/>
        <v>6744.0450000000001</v>
      </c>
      <c r="M19" s="5"/>
    </row>
    <row r="20" spans="1:13" ht="14.25" customHeight="1" x14ac:dyDescent="0.2">
      <c r="A20" s="1">
        <f t="shared" si="2"/>
        <v>8</v>
      </c>
      <c r="B20" s="5" t="s">
        <v>57</v>
      </c>
      <c r="C20" s="1">
        <f>SUM(TT!B20:M20)</f>
        <v>6376.7550000000001</v>
      </c>
      <c r="G20" s="1">
        <v>4</v>
      </c>
      <c r="H20" s="1" t="str">
        <f t="shared" si="3"/>
        <v>Tiền chi trả nợ gốc vay</v>
      </c>
      <c r="I20" s="27">
        <f t="shared" si="4"/>
        <v>6962.34</v>
      </c>
      <c r="M20" s="5"/>
    </row>
    <row r="21" spans="1:13" ht="14.25" customHeight="1" x14ac:dyDescent="0.2">
      <c r="A21" s="1">
        <f t="shared" si="2"/>
        <v>9</v>
      </c>
      <c r="B21" s="5" t="s">
        <v>58</v>
      </c>
      <c r="C21" s="1">
        <f>SUM(TT!B21:M21)</f>
        <v>6335.1750000000011</v>
      </c>
      <c r="G21" s="1">
        <v>3</v>
      </c>
      <c r="H21" s="1" t="str">
        <f t="shared" si="3"/>
        <v>Sửa chữa và bảo trì</v>
      </c>
      <c r="I21" s="27">
        <f t="shared" si="4"/>
        <v>7631.085</v>
      </c>
      <c r="M21" s="5"/>
    </row>
    <row r="22" spans="1:13" ht="14.25" customHeight="1" x14ac:dyDescent="0.2">
      <c r="A22" s="1">
        <f t="shared" si="2"/>
        <v>10</v>
      </c>
      <c r="B22" s="5" t="s">
        <v>59</v>
      </c>
      <c r="C22" s="1">
        <f>SUM(TT!B22:M22)</f>
        <v>6287.8200000000024</v>
      </c>
      <c r="G22" s="1">
        <v>2</v>
      </c>
      <c r="H22" s="1" t="str">
        <f t="shared" si="3"/>
        <v>Vật tư, thiết bị</v>
      </c>
      <c r="I22" s="27">
        <f t="shared" si="4"/>
        <v>7744.2750000000005</v>
      </c>
      <c r="M22" s="5"/>
    </row>
    <row r="23" spans="1:13" ht="14.25" customHeight="1" x14ac:dyDescent="0.2">
      <c r="A23" s="1">
        <f t="shared" si="2"/>
        <v>12</v>
      </c>
      <c r="B23" s="5" t="s">
        <v>60</v>
      </c>
      <c r="C23" s="1">
        <f>SUM(TT!B23:M23)</f>
        <v>5854.6950000000006</v>
      </c>
      <c r="G23" s="1">
        <v>1</v>
      </c>
      <c r="H23" s="1" t="str">
        <f t="shared" si="3"/>
        <v>Mua hàng hóa</v>
      </c>
      <c r="I23" s="27">
        <f t="shared" si="4"/>
        <v>10358.6175</v>
      </c>
      <c r="M23" s="5"/>
    </row>
    <row r="24" spans="1:13" ht="14.25" customHeight="1" x14ac:dyDescent="0.2">
      <c r="A24" s="1">
        <f t="shared" si="2"/>
        <v>15</v>
      </c>
      <c r="B24" s="5" t="s">
        <v>61</v>
      </c>
      <c r="C24" s="1">
        <f>SUM(TT!B24:M24)</f>
        <v>5371.9050000000007</v>
      </c>
      <c r="M24" s="5"/>
    </row>
    <row r="25" spans="1:13" ht="14.25" customHeight="1" x14ac:dyDescent="0.2">
      <c r="A25" s="1">
        <f t="shared" si="2"/>
        <v>18</v>
      </c>
      <c r="B25" s="5" t="s">
        <v>62</v>
      </c>
      <c r="C25" s="1">
        <f>SUM(TT!B25:M25)</f>
        <v>4177.6350000000002</v>
      </c>
      <c r="M25" s="5"/>
    </row>
    <row r="26" spans="1:13" ht="14.25" customHeight="1" x14ac:dyDescent="0.2">
      <c r="A26" s="1">
        <f t="shared" si="2"/>
        <v>14</v>
      </c>
      <c r="B26" s="5" t="s">
        <v>63</v>
      </c>
      <c r="C26" s="1">
        <f>SUM(TT!B26:M26)</f>
        <v>5694.1500000000015</v>
      </c>
      <c r="M26" s="5"/>
    </row>
    <row r="27" spans="1:13" ht="14.25" customHeight="1" x14ac:dyDescent="0.2">
      <c r="A27" s="1">
        <f t="shared" si="2"/>
        <v>17</v>
      </c>
      <c r="B27" s="5" t="s">
        <v>64</v>
      </c>
      <c r="C27" s="1">
        <f>SUM(TT!B27:M27)</f>
        <v>4995.375</v>
      </c>
      <c r="M27" s="5"/>
    </row>
    <row r="28" spans="1:13" ht="14.25" customHeight="1" x14ac:dyDescent="0.2">
      <c r="A28" s="1">
        <f t="shared" si="2"/>
        <v>4</v>
      </c>
      <c r="B28" s="5" t="s">
        <v>65</v>
      </c>
      <c r="C28" s="1">
        <f>SUM(TT!B28:M28)</f>
        <v>6962.34</v>
      </c>
      <c r="M28" s="5"/>
    </row>
    <row r="29" spans="1:13" ht="14.25" customHeight="1" x14ac:dyDescent="0.2">
      <c r="A29" s="1">
        <f t="shared" si="2"/>
        <v>6</v>
      </c>
      <c r="B29" s="5" t="s">
        <v>66</v>
      </c>
      <c r="C29" s="1">
        <f>SUM(TT!B29:M29)</f>
        <v>6724.4100000000008</v>
      </c>
      <c r="M29" s="5"/>
    </row>
    <row r="30" spans="1:13" ht="14.25" customHeight="1" x14ac:dyDescent="0.2">
      <c r="A30" s="1">
        <f t="shared" si="2"/>
        <v>5</v>
      </c>
      <c r="B30" s="5" t="s">
        <v>67</v>
      </c>
      <c r="C30" s="1">
        <f>SUM(TT!B30:M30)</f>
        <v>6744.0450000000001</v>
      </c>
      <c r="M30" s="5"/>
    </row>
    <row r="31" spans="1:13" ht="14.25" customHeight="1" x14ac:dyDescent="0.2">
      <c r="I31" s="5"/>
    </row>
    <row r="32" spans="1:13" ht="14.25" customHeight="1" x14ac:dyDescent="0.2">
      <c r="I32" s="5"/>
    </row>
    <row r="33" spans="1:10" ht="14.25" customHeight="1" x14ac:dyDescent="0.2">
      <c r="A33" s="1" t="s">
        <v>16</v>
      </c>
      <c r="B33" s="1" t="s">
        <v>14</v>
      </c>
      <c r="C33" s="1" t="s">
        <v>18</v>
      </c>
      <c r="D33" s="1" t="s">
        <v>19</v>
      </c>
      <c r="E33" s="1" t="s">
        <v>20</v>
      </c>
      <c r="G33" s="4" t="s">
        <v>21</v>
      </c>
      <c r="I33" s="5"/>
    </row>
    <row r="34" spans="1:10" ht="14.25" customHeight="1" x14ac:dyDescent="0.2">
      <c r="A34" s="1">
        <f>RANK(E34,$E$34:$E$51)</f>
        <v>8</v>
      </c>
      <c r="B34" s="5" t="s">
        <v>51</v>
      </c>
      <c r="C34" s="27">
        <f>SUM(TT!B13:M13)</f>
        <v>10358.6175</v>
      </c>
      <c r="D34" s="27">
        <f>SUM(KH!B10:M10)</f>
        <v>10355.400000000001</v>
      </c>
      <c r="E34" s="27">
        <f>C34-D34</f>
        <v>3.2174999999988358</v>
      </c>
      <c r="G34" s="1" t="s">
        <v>16</v>
      </c>
      <c r="I34" s="1" t="s">
        <v>18</v>
      </c>
      <c r="J34" s="1" t="s">
        <v>19</v>
      </c>
    </row>
    <row r="35" spans="1:10" ht="14.25" customHeight="1" x14ac:dyDescent="0.2">
      <c r="A35" s="1">
        <f t="shared" ref="A35:A51" si="5">RANK(E35,$E$34:$E$51)</f>
        <v>5</v>
      </c>
      <c r="B35" s="5" t="s">
        <v>52</v>
      </c>
      <c r="C35" s="27">
        <f>SUM(TT!B14:M14)</f>
        <v>6693.2250000000022</v>
      </c>
      <c r="D35" s="27">
        <f>SUM(KH!B11:M11)</f>
        <v>5889.5999999999995</v>
      </c>
      <c r="E35" s="27">
        <f t="shared" ref="E35:E51" si="6">C35-D35</f>
        <v>803.62500000000273</v>
      </c>
      <c r="G35" s="1">
        <v>5</v>
      </c>
      <c r="H35" s="1" t="str">
        <f>VLOOKUP($G35,$A$34:$E$51,2,0)</f>
        <v>Tiền lương</v>
      </c>
      <c r="I35" s="27">
        <f>VLOOKUP($G35,$A$34:$E$51,3,0)</f>
        <v>6693.2250000000022</v>
      </c>
      <c r="J35" s="27">
        <f>VLOOKUP($G35,$A$34:$E$52,4,0)</f>
        <v>5889.5999999999995</v>
      </c>
    </row>
    <row r="36" spans="1:10" ht="14.25" customHeight="1" x14ac:dyDescent="0.2">
      <c r="A36" s="1">
        <f t="shared" si="5"/>
        <v>18</v>
      </c>
      <c r="B36" s="5" t="s">
        <v>68</v>
      </c>
      <c r="C36" s="27">
        <f>SUM(TT!B15:M15)</f>
        <v>5079.6900000000005</v>
      </c>
      <c r="D36" s="27">
        <f>SUM(KH!B12:M12)</f>
        <v>6607.1999999999989</v>
      </c>
      <c r="E36" s="27">
        <f t="shared" si="6"/>
        <v>-1527.5099999999984</v>
      </c>
      <c r="G36" s="1">
        <v>4</v>
      </c>
      <c r="H36" s="1" t="str">
        <f>VLOOKUP($G36,$A$34:$E$51,2,0)</f>
        <v>Thuế, phí</v>
      </c>
      <c r="I36" s="27">
        <f>VLOOKUP($G36,$A$34:$E$51,3,0)</f>
        <v>4177.6350000000002</v>
      </c>
      <c r="J36" s="27">
        <f>VLOOKUP($G36,$A$34:$E$52,4,0)</f>
        <v>3268.1999999999994</v>
      </c>
    </row>
    <row r="37" spans="1:10" ht="14.25" customHeight="1" x14ac:dyDescent="0.2">
      <c r="A37" s="1">
        <f t="shared" si="5"/>
        <v>1</v>
      </c>
      <c r="B37" s="5" t="s">
        <v>53</v>
      </c>
      <c r="C37" s="27">
        <f>SUM(TT!B16:M16)</f>
        <v>7744.2750000000005</v>
      </c>
      <c r="D37" s="27">
        <f>SUM(KH!B13:M13)</f>
        <v>5864.4000000000005</v>
      </c>
      <c r="E37" s="27">
        <f t="shared" si="6"/>
        <v>1879.875</v>
      </c>
      <c r="G37" s="1">
        <v>3</v>
      </c>
      <c r="H37" s="1" t="str">
        <f>VLOOKUP($G37,$A$34:$E$51,2,0)</f>
        <v>Pháp lý</v>
      </c>
      <c r="I37" s="27">
        <f>VLOOKUP($G37,$A$34:$E$51,3,0)</f>
        <v>6376.7550000000001</v>
      </c>
      <c r="J37" s="27">
        <f>VLOOKUP($G37,$A$34:$E$52,4,0)</f>
        <v>5439.5999999999995</v>
      </c>
    </row>
    <row r="38" spans="1:10" ht="14.25" customHeight="1" x14ac:dyDescent="0.2">
      <c r="A38" s="1">
        <f t="shared" si="5"/>
        <v>2</v>
      </c>
      <c r="B38" s="5" t="s">
        <v>54</v>
      </c>
      <c r="C38" s="27">
        <f>SUM(TT!B17:M17)</f>
        <v>7631.085</v>
      </c>
      <c r="D38" s="27">
        <f>SUM(KH!B14:M14)</f>
        <v>5938.8</v>
      </c>
      <c r="E38" s="27">
        <f t="shared" si="6"/>
        <v>1692.2849999999999</v>
      </c>
      <c r="G38" s="1">
        <v>2</v>
      </c>
      <c r="H38" s="1" t="str">
        <f>VLOOKUP($G38,$A$34:$E$51,2,0)</f>
        <v>Sửa chữa và bảo trì</v>
      </c>
      <c r="I38" s="27">
        <f>VLOOKUP($G38,$A$34:$E$51,3,0)</f>
        <v>7631.085</v>
      </c>
      <c r="J38" s="27">
        <f>VLOOKUP($G38,$A$34:$E$52,4,0)</f>
        <v>5938.8</v>
      </c>
    </row>
    <row r="39" spans="1:10" ht="14.25" customHeight="1" x14ac:dyDescent="0.2">
      <c r="A39" s="1">
        <f t="shared" si="5"/>
        <v>13</v>
      </c>
      <c r="B39" s="5" t="s">
        <v>55</v>
      </c>
      <c r="C39" s="27">
        <f>SUM(TT!B18:M18)</f>
        <v>6086.85</v>
      </c>
      <c r="D39" s="27">
        <f>SUM(KH!B15:M15)</f>
        <v>6735.6</v>
      </c>
      <c r="E39" s="27">
        <f t="shared" si="6"/>
        <v>-648.75</v>
      </c>
      <c r="G39" s="1">
        <v>1</v>
      </c>
      <c r="H39" s="1" t="str">
        <f>VLOOKUP($G39,$A$34:$E$51,2,0)</f>
        <v>Vật tư, thiết bị</v>
      </c>
      <c r="I39" s="27">
        <f>VLOOKUP($G39,$A$34:$E$51,3,0)</f>
        <v>7744.2750000000005</v>
      </c>
      <c r="J39" s="27">
        <f>VLOOKUP($G39,$A$34:$E$52,4,0)</f>
        <v>5864.4000000000005</v>
      </c>
    </row>
    <row r="40" spans="1:10" ht="14.25" customHeight="1" x14ac:dyDescent="0.2">
      <c r="A40" s="1">
        <f t="shared" si="5"/>
        <v>7</v>
      </c>
      <c r="B40" s="5" t="s">
        <v>56</v>
      </c>
      <c r="C40" s="27">
        <f>SUM(TT!B19:M19)</f>
        <v>5851.2300000000005</v>
      </c>
      <c r="D40" s="27">
        <f>SUM(KH!B16:M16)</f>
        <v>5754</v>
      </c>
      <c r="E40" s="27">
        <f t="shared" si="6"/>
        <v>97.230000000000473</v>
      </c>
    </row>
    <row r="41" spans="1:10" ht="14.25" customHeight="1" x14ac:dyDescent="0.2">
      <c r="A41" s="1">
        <f t="shared" si="5"/>
        <v>3</v>
      </c>
      <c r="B41" s="5" t="s">
        <v>57</v>
      </c>
      <c r="C41" s="27">
        <f>SUM(TT!B20:M20)</f>
        <v>6376.7550000000001</v>
      </c>
      <c r="D41" s="27">
        <f>SUM(KH!B17:M17)</f>
        <v>5439.5999999999995</v>
      </c>
      <c r="E41" s="27">
        <f t="shared" si="6"/>
        <v>937.15500000000065</v>
      </c>
      <c r="I41" s="5"/>
    </row>
    <row r="42" spans="1:10" ht="14.25" customHeight="1" x14ac:dyDescent="0.2">
      <c r="A42" s="1">
        <f t="shared" si="5"/>
        <v>17</v>
      </c>
      <c r="B42" s="5" t="s">
        <v>58</v>
      </c>
      <c r="C42" s="27">
        <f>SUM(TT!B21:M21)</f>
        <v>6335.1750000000011</v>
      </c>
      <c r="D42" s="27">
        <f>SUM(KH!B18:M18)</f>
        <v>7779.6</v>
      </c>
      <c r="E42" s="27">
        <f t="shared" si="6"/>
        <v>-1444.4249999999993</v>
      </c>
      <c r="I42" s="5"/>
    </row>
    <row r="43" spans="1:10" ht="14.25" customHeight="1" x14ac:dyDescent="0.2">
      <c r="A43" s="1">
        <f t="shared" si="5"/>
        <v>12</v>
      </c>
      <c r="B43" s="5" t="s">
        <v>59</v>
      </c>
      <c r="C43" s="27">
        <f>SUM(TT!B22:M22)</f>
        <v>6287.8200000000024</v>
      </c>
      <c r="D43" s="27">
        <f>SUM(KH!B19:M19)</f>
        <v>6872.4</v>
      </c>
      <c r="E43" s="27">
        <f t="shared" si="6"/>
        <v>-584.5799999999972</v>
      </c>
      <c r="G43" s="4" t="s">
        <v>22</v>
      </c>
    </row>
    <row r="44" spans="1:10" ht="14.25" customHeight="1" x14ac:dyDescent="0.2">
      <c r="A44" s="1">
        <f t="shared" si="5"/>
        <v>14</v>
      </c>
      <c r="B44" s="5" t="s">
        <v>60</v>
      </c>
      <c r="C44" s="27">
        <f>SUM(TT!B23:M23)</f>
        <v>5854.6950000000006</v>
      </c>
      <c r="D44" s="27">
        <f>SUM(KH!B20:M20)</f>
        <v>6530.4000000000005</v>
      </c>
      <c r="E44" s="27">
        <f t="shared" si="6"/>
        <v>-675.70499999999993</v>
      </c>
      <c r="G44" s="1" t="s">
        <v>16</v>
      </c>
      <c r="I44" s="1" t="s">
        <v>18</v>
      </c>
      <c r="J44" s="1" t="s">
        <v>19</v>
      </c>
    </row>
    <row r="45" spans="1:10" ht="14.25" customHeight="1" x14ac:dyDescent="0.2">
      <c r="A45" s="1">
        <f t="shared" si="5"/>
        <v>16</v>
      </c>
      <c r="B45" s="5" t="s">
        <v>61</v>
      </c>
      <c r="C45" s="27">
        <f>SUM(TT!B24:M24)</f>
        <v>5371.9050000000007</v>
      </c>
      <c r="D45" s="27">
        <f>SUM(KH!B21:M21)</f>
        <v>6291.5999999999995</v>
      </c>
      <c r="E45" s="27">
        <f t="shared" si="6"/>
        <v>-919.6949999999988</v>
      </c>
      <c r="G45" s="1">
        <v>14</v>
      </c>
      <c r="H45" s="1" t="str">
        <f>VLOOKUP(G45,$A$34:$E$51,2,0)</f>
        <v>TSCĐ</v>
      </c>
      <c r="I45" s="27">
        <f>VLOOKUP(G45,$A$34:$E$51,3,0)</f>
        <v>5854.6950000000006</v>
      </c>
      <c r="J45" s="27">
        <f>VLOOKUP(G45,$A$34:$E$52,4,0)</f>
        <v>6530.4000000000005</v>
      </c>
    </row>
    <row r="46" spans="1:10" ht="14.25" customHeight="1" x14ac:dyDescent="0.2">
      <c r="A46" s="1">
        <f t="shared" si="5"/>
        <v>4</v>
      </c>
      <c r="B46" s="5" t="s">
        <v>62</v>
      </c>
      <c r="C46" s="27">
        <f>SUM(TT!B25:M25)</f>
        <v>4177.6350000000002</v>
      </c>
      <c r="D46" s="27">
        <f>SUM(KH!B22:M22)</f>
        <v>3268.1999999999994</v>
      </c>
      <c r="E46" s="27">
        <f t="shared" si="6"/>
        <v>909.43500000000085</v>
      </c>
      <c r="G46" s="1">
        <v>15</v>
      </c>
      <c r="H46" s="1" t="str">
        <f>VLOOKUP(G46,$A$34:$E$51,2,0)</f>
        <v>Tiền chi đầu tư góp vốn vào đơn vị khác</v>
      </c>
      <c r="I46" s="27">
        <f>VLOOKUP(G46,$A$34:$E$51,3,0)</f>
        <v>6724.4100000000008</v>
      </c>
      <c r="J46" s="27">
        <f>VLOOKUP(G46,$A$34:$E$52,4,0)</f>
        <v>7498.8</v>
      </c>
    </row>
    <row r="47" spans="1:10" ht="14.25" customHeight="1" x14ac:dyDescent="0.2">
      <c r="A47" s="1">
        <f t="shared" si="5"/>
        <v>6</v>
      </c>
      <c r="B47" s="5" t="s">
        <v>63</v>
      </c>
      <c r="C47" s="27">
        <f>SUM(TT!B26:M26)</f>
        <v>5694.1500000000015</v>
      </c>
      <c r="D47" s="27">
        <f>SUM(KH!B23:M23)</f>
        <v>5108.3999999999996</v>
      </c>
      <c r="E47" s="27">
        <f t="shared" si="6"/>
        <v>585.75000000000182</v>
      </c>
      <c r="G47" s="1">
        <v>16</v>
      </c>
      <c r="H47" s="1" t="str">
        <f>VLOOKUP(G47,$A$34:$E$51,2,0)</f>
        <v>Bảo hiểm</v>
      </c>
      <c r="I47" s="27">
        <f>VLOOKUP(G47,$A$34:$E$51,3,0)</f>
        <v>5371.9050000000007</v>
      </c>
      <c r="J47" s="27">
        <f>VLOOKUP(G47,$A$34:$E$52,4,0)</f>
        <v>6291.5999999999995</v>
      </c>
    </row>
    <row r="48" spans="1:10" ht="14.25" customHeight="1" x14ac:dyDescent="0.2">
      <c r="A48" s="1">
        <f t="shared" si="5"/>
        <v>10</v>
      </c>
      <c r="B48" s="5" t="s">
        <v>64</v>
      </c>
      <c r="C48" s="27">
        <f>SUM(TT!B27:M27)</f>
        <v>4995.375</v>
      </c>
      <c r="D48" s="27">
        <f>SUM(KH!B24:M24)</f>
        <v>5151.5999999999995</v>
      </c>
      <c r="E48" s="27">
        <f t="shared" si="6"/>
        <v>-156.22499999999945</v>
      </c>
      <c r="G48" s="1">
        <v>17</v>
      </c>
      <c r="H48" s="1" t="str">
        <f>VLOOKUP(G48,$A$34:$E$51,2,0)</f>
        <v>Thuê tài sản</v>
      </c>
      <c r="I48" s="27">
        <f>VLOOKUP(G48,$A$34:$E$51,3,0)</f>
        <v>6335.1750000000011</v>
      </c>
      <c r="J48" s="27">
        <f>VLOOKUP(G48,$A$34:$E$52,4,0)</f>
        <v>7779.6</v>
      </c>
    </row>
    <row r="49" spans="1:13" ht="14.25" customHeight="1" x14ac:dyDescent="0.2">
      <c r="A49" s="1">
        <f t="shared" si="5"/>
        <v>9</v>
      </c>
      <c r="B49" s="5" t="s">
        <v>65</v>
      </c>
      <c r="C49" s="27">
        <f>SUM(TT!B28:M28)</f>
        <v>6962.34</v>
      </c>
      <c r="D49" s="27">
        <f>SUM(KH!B25:M25)</f>
        <v>6998.4000000000005</v>
      </c>
      <c r="E49" s="27">
        <f t="shared" si="6"/>
        <v>-36.0600000000004</v>
      </c>
      <c r="G49" s="1">
        <v>18</v>
      </c>
      <c r="H49" s="1" t="str">
        <f>VLOOKUP(G49,$A$34:$E$51,2,0)</f>
        <v>Dịch vụ bên ngoài</v>
      </c>
      <c r="I49" s="27">
        <f>VLOOKUP(G49,$A$34:$E$51,3,0)</f>
        <v>5079.6900000000005</v>
      </c>
      <c r="J49" s="27">
        <f>VLOOKUP(G49,$A$34:$E$52,4,0)</f>
        <v>6607.1999999999989</v>
      </c>
    </row>
    <row r="50" spans="1:13" ht="14.25" customHeight="1" x14ac:dyDescent="0.2">
      <c r="A50" s="1">
        <f t="shared" si="5"/>
        <v>15</v>
      </c>
      <c r="B50" s="5" t="s">
        <v>66</v>
      </c>
      <c r="C50" s="27">
        <f>SUM(TT!B29:M29)</f>
        <v>6724.4100000000008</v>
      </c>
      <c r="D50" s="27">
        <f>SUM(KH!B26:M26)</f>
        <v>7498.8</v>
      </c>
      <c r="E50" s="27">
        <f t="shared" si="6"/>
        <v>-774.38999999999942</v>
      </c>
      <c r="I50" s="5"/>
    </row>
    <row r="51" spans="1:13" ht="14.25" customHeight="1" x14ac:dyDescent="0.2">
      <c r="A51" s="1">
        <f t="shared" si="5"/>
        <v>11</v>
      </c>
      <c r="B51" s="5" t="s">
        <v>67</v>
      </c>
      <c r="C51" s="27">
        <f>SUM(TT!B30:M30)</f>
        <v>6744.0450000000001</v>
      </c>
      <c r="D51" s="27">
        <f>SUM(KH!B27:M27)</f>
        <v>7082.4</v>
      </c>
      <c r="E51" s="27">
        <f t="shared" si="6"/>
        <v>-338.35499999999956</v>
      </c>
      <c r="I51" s="5"/>
    </row>
    <row r="52" spans="1:13" ht="14.25" customHeight="1" x14ac:dyDescent="0.2">
      <c r="B52" s="5"/>
      <c r="I52" s="5"/>
    </row>
    <row r="53" spans="1:13" ht="14.25" customHeight="1" x14ac:dyDescent="0.2">
      <c r="I53" s="5"/>
    </row>
    <row r="54" spans="1:13" ht="14.25" customHeight="1" x14ac:dyDescent="0.2">
      <c r="A54" s="4" t="s">
        <v>23</v>
      </c>
      <c r="B54" s="4" t="s">
        <v>19</v>
      </c>
      <c r="C54" s="4" t="s">
        <v>18</v>
      </c>
      <c r="D54" s="4" t="s">
        <v>20</v>
      </c>
      <c r="I54" s="5"/>
    </row>
    <row r="55" spans="1:13" ht="14.25" customHeight="1" x14ac:dyDescent="0.2">
      <c r="A55" s="4"/>
      <c r="D55" s="3"/>
      <c r="I55" s="5"/>
    </row>
    <row r="56" spans="1:13" ht="14.25" customHeight="1" x14ac:dyDescent="0.2">
      <c r="A56" s="5" t="s">
        <v>69</v>
      </c>
      <c r="B56" s="27">
        <f>SUM(KH!B4:M4)</f>
        <v>39230.800000000003</v>
      </c>
      <c r="C56" s="27">
        <f>SUM(TT!B7:M7)</f>
        <v>42108</v>
      </c>
      <c r="D56" s="3">
        <f>C56/B56-1</f>
        <v>7.3340334635031645E-2</v>
      </c>
      <c r="I56" s="5"/>
    </row>
    <row r="57" spans="1:13" ht="14.25" customHeight="1" x14ac:dyDescent="0.2">
      <c r="A57" s="5" t="s">
        <v>70</v>
      </c>
      <c r="B57" s="27">
        <f>SUM(KH!B5:M5)</f>
        <v>45346.12</v>
      </c>
      <c r="C57" s="27">
        <f>SUM(TT!B8:M8)</f>
        <v>44460</v>
      </c>
      <c r="D57" s="3">
        <f>C57/B57-1</f>
        <v>-1.9541252923072627E-2</v>
      </c>
      <c r="I57" s="5"/>
    </row>
    <row r="58" spans="1:13" ht="14.25" customHeight="1" x14ac:dyDescent="0.2">
      <c r="A58" s="5" t="s">
        <v>71</v>
      </c>
      <c r="B58" s="27">
        <f>SUM(KH!B6:M6)</f>
        <v>36340.17</v>
      </c>
      <c r="C58" s="27">
        <f>SUM(TT!B9:M9)</f>
        <v>38832</v>
      </c>
      <c r="D58" s="3">
        <f>C58/B58-1</f>
        <v>6.8569574660767962E-2</v>
      </c>
      <c r="I58" s="5"/>
    </row>
    <row r="59" spans="1:13" ht="14.25" customHeight="1" x14ac:dyDescent="0.2">
      <c r="A59" s="5"/>
      <c r="I59" s="5"/>
    </row>
    <row r="62" spans="1:13" ht="14.25" customHeight="1" x14ac:dyDescent="0.2">
      <c r="A62" s="4" t="s">
        <v>4</v>
      </c>
    </row>
    <row r="63" spans="1:13" ht="14.25" customHeight="1" x14ac:dyDescent="0.2">
      <c r="B63" s="43">
        <f>C5</f>
        <v>42736</v>
      </c>
      <c r="C63" s="43">
        <f t="shared" ref="C63:M63" si="7">D5</f>
        <v>42767</v>
      </c>
      <c r="D63" s="43">
        <f t="shared" si="7"/>
        <v>42795</v>
      </c>
      <c r="E63" s="43">
        <f t="shared" si="7"/>
        <v>42826</v>
      </c>
      <c r="F63" s="43">
        <f t="shared" si="7"/>
        <v>42856</v>
      </c>
      <c r="G63" s="43">
        <f t="shared" si="7"/>
        <v>42887</v>
      </c>
      <c r="H63" s="43">
        <f t="shared" si="7"/>
        <v>42917</v>
      </c>
      <c r="I63" s="43">
        <f t="shared" si="7"/>
        <v>42948</v>
      </c>
      <c r="J63" s="43">
        <f t="shared" si="7"/>
        <v>42979</v>
      </c>
      <c r="K63" s="43">
        <f t="shared" si="7"/>
        <v>43009</v>
      </c>
      <c r="L63" s="43">
        <f t="shared" si="7"/>
        <v>43040</v>
      </c>
      <c r="M63" s="43">
        <f t="shared" si="7"/>
        <v>43070</v>
      </c>
    </row>
    <row r="64" spans="1:13" ht="14.25" customHeight="1" x14ac:dyDescent="0.2">
      <c r="A64" s="1" t="s">
        <v>24</v>
      </c>
      <c r="B64" s="1">
        <f>TT!B7</f>
        <v>4512</v>
      </c>
      <c r="C64" s="1">
        <f>TT!C7</f>
        <v>2436</v>
      </c>
      <c r="D64" s="1">
        <f>TT!D7</f>
        <v>2713</v>
      </c>
      <c r="E64" s="1">
        <f>TT!E7</f>
        <v>3786</v>
      </c>
      <c r="F64" s="1">
        <f>TT!F7</f>
        <v>2421</v>
      </c>
      <c r="G64" s="1">
        <f>TT!G7</f>
        <v>4284</v>
      </c>
      <c r="H64" s="1">
        <f>TT!H7</f>
        <v>4485</v>
      </c>
      <c r="I64" s="1">
        <f>TT!I7</f>
        <v>2692</v>
      </c>
      <c r="J64" s="1">
        <f>TT!J7</f>
        <v>3433</v>
      </c>
      <c r="K64" s="1">
        <f>TT!K7</f>
        <v>3856</v>
      </c>
      <c r="L64" s="1">
        <f>TT!L7</f>
        <v>3931</v>
      </c>
      <c r="M64" s="1">
        <f>TT!M7</f>
        <v>3559</v>
      </c>
    </row>
    <row r="65" spans="1:15" ht="14.25" customHeight="1" x14ac:dyDescent="0.2">
      <c r="A65" s="1" t="s">
        <v>25</v>
      </c>
      <c r="B65" s="1">
        <f>TT!B34</f>
        <v>5717</v>
      </c>
      <c r="C65" s="1">
        <f>TT!C34</f>
        <v>6553</v>
      </c>
      <c r="D65" s="1">
        <f>TT!D34</f>
        <v>5663</v>
      </c>
      <c r="E65" s="1">
        <f>TT!E34</f>
        <v>6252</v>
      </c>
      <c r="F65" s="1">
        <f>TT!F34</f>
        <v>5717</v>
      </c>
      <c r="G65" s="1">
        <f>TT!G34</f>
        <v>4516</v>
      </c>
      <c r="H65" s="1">
        <f>TT!H34</f>
        <v>6231</v>
      </c>
      <c r="I65" s="1">
        <f>TT!I34</f>
        <v>5763</v>
      </c>
      <c r="J65" s="1">
        <f>TT!J34</f>
        <v>6479</v>
      </c>
      <c r="K65" s="1">
        <f>TT!K34</f>
        <v>6142</v>
      </c>
      <c r="L65" s="1">
        <f>TT!L34</f>
        <v>5372</v>
      </c>
      <c r="M65" s="1">
        <f>TT!M34</f>
        <v>6419</v>
      </c>
    </row>
    <row r="68" spans="1:15" ht="14.25" customHeight="1" x14ac:dyDescent="0.2">
      <c r="A68" s="4" t="s">
        <v>5</v>
      </c>
      <c r="B68" s="1" t="s">
        <v>79</v>
      </c>
      <c r="C68" s="43">
        <f>TT!N3</f>
        <v>43101</v>
      </c>
      <c r="D68" s="43">
        <f>TT!O3</f>
        <v>43132</v>
      </c>
      <c r="E68" s="43">
        <f>TT!P3</f>
        <v>43160</v>
      </c>
      <c r="F68" s="43">
        <f>TT!Q3</f>
        <v>43191</v>
      </c>
      <c r="G68" s="43">
        <f>TT!R3</f>
        <v>43221</v>
      </c>
      <c r="H68" s="43">
        <f>TT!S3</f>
        <v>43252</v>
      </c>
      <c r="I68" s="43">
        <f>TT!T3</f>
        <v>43282</v>
      </c>
      <c r="J68" s="43">
        <f>TT!U3</f>
        <v>43313</v>
      </c>
      <c r="K68" s="43">
        <f>TT!V3</f>
        <v>43344</v>
      </c>
      <c r="L68" s="43">
        <f>TT!W3</f>
        <v>43374</v>
      </c>
      <c r="M68" s="43">
        <f>TT!X3</f>
        <v>43405</v>
      </c>
      <c r="N68" s="43">
        <f>TT!Y3</f>
        <v>43435</v>
      </c>
      <c r="O68" s="1" t="s">
        <v>80</v>
      </c>
    </row>
    <row r="69" spans="1:15" ht="14.25" customHeight="1" x14ac:dyDescent="0.2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5" ht="14.25" customHeight="1" x14ac:dyDescent="0.2">
      <c r="A70" s="1" t="s">
        <v>0</v>
      </c>
      <c r="C70" s="11">
        <f>TT!N10</f>
        <v>10478.42</v>
      </c>
      <c r="D70" s="11">
        <f>TT!O10</f>
        <v>10535</v>
      </c>
      <c r="E70" s="11">
        <f>TT!P10</f>
        <v>7833.31</v>
      </c>
      <c r="F70" s="11">
        <f>TT!Q10</f>
        <v>10610.6</v>
      </c>
      <c r="G70" s="11">
        <f>TT!R10</f>
        <v>13468.7</v>
      </c>
      <c r="H70" s="11">
        <f>TT!S10</f>
        <v>12153.59</v>
      </c>
      <c r="I70" s="11">
        <f>TT!T10</f>
        <v>7592.26</v>
      </c>
      <c r="J70" s="11">
        <f>TT!U10</f>
        <v>8089.02</v>
      </c>
      <c r="K70" s="11">
        <f>TT!V10</f>
        <v>12058.81</v>
      </c>
      <c r="L70" s="11">
        <f>TT!W10</f>
        <v>9920.67</v>
      </c>
      <c r="M70" s="11">
        <f>TT!X10</f>
        <v>9216.380000000001</v>
      </c>
      <c r="N70" s="11">
        <f>TT!Y10</f>
        <v>8615.92</v>
      </c>
    </row>
    <row r="71" spans="1:15" ht="14.25" customHeight="1" x14ac:dyDescent="0.2">
      <c r="A71" s="1" t="s">
        <v>1</v>
      </c>
      <c r="C71" s="11">
        <f>-TT!N31</f>
        <v>-10591.800000000003</v>
      </c>
      <c r="D71" s="11">
        <f>-TT!O31</f>
        <v>-8996.4000000000015</v>
      </c>
      <c r="E71" s="11">
        <f>-TT!P31</f>
        <v>-7517.4</v>
      </c>
      <c r="F71" s="11">
        <f>-TT!Q31</f>
        <v>-10078.800000000001</v>
      </c>
      <c r="G71" s="11">
        <f>-TT!R31</f>
        <v>-10675.799999999997</v>
      </c>
      <c r="H71" s="11">
        <f>-TT!S31</f>
        <v>-9348.6</v>
      </c>
      <c r="I71" s="11">
        <f>-TT!T31</f>
        <v>-10847.4</v>
      </c>
      <c r="J71" s="11">
        <f>-TT!U31</f>
        <v>-8961</v>
      </c>
      <c r="K71" s="11">
        <f>-TT!V31</f>
        <v>-14121</v>
      </c>
      <c r="L71" s="11">
        <f>-TT!W31</f>
        <v>-9798.5999999999985</v>
      </c>
      <c r="M71" s="11">
        <f>-TT!X31</f>
        <v>-9692.3999999999978</v>
      </c>
      <c r="N71" s="11">
        <f>-TT!Y31</f>
        <v>-15054.999999999996</v>
      </c>
    </row>
    <row r="72" spans="1:15" ht="14.25" customHeight="1" x14ac:dyDescent="0.2">
      <c r="A72" s="1" t="s">
        <v>2</v>
      </c>
      <c r="B72" s="27">
        <f>O9</f>
        <v>11637.722499999993</v>
      </c>
      <c r="C72" s="11">
        <f t="shared" ref="C72:N72" si="8">C70+C71</f>
        <v>-113.38000000000284</v>
      </c>
      <c r="D72" s="11">
        <f t="shared" si="8"/>
        <v>1538.5999999999985</v>
      </c>
      <c r="E72" s="11">
        <f t="shared" si="8"/>
        <v>315.91000000000076</v>
      </c>
      <c r="F72" s="11">
        <f t="shared" si="8"/>
        <v>531.79999999999927</v>
      </c>
      <c r="G72" s="11">
        <f t="shared" si="8"/>
        <v>2792.9000000000033</v>
      </c>
      <c r="H72" s="11">
        <f t="shared" si="8"/>
        <v>2804.99</v>
      </c>
      <c r="I72" s="11">
        <f t="shared" si="8"/>
        <v>-3255.1399999999994</v>
      </c>
      <c r="J72" s="11">
        <f t="shared" si="8"/>
        <v>-871.97999999999956</v>
      </c>
      <c r="K72" s="11">
        <f t="shared" si="8"/>
        <v>-2062.1900000000005</v>
      </c>
      <c r="L72" s="11">
        <f t="shared" si="8"/>
        <v>122.07000000000153</v>
      </c>
      <c r="M72" s="11">
        <f t="shared" si="8"/>
        <v>-476.0199999999968</v>
      </c>
      <c r="N72" s="11">
        <f t="shared" si="8"/>
        <v>-6439.0799999999963</v>
      </c>
      <c r="O72" s="44">
        <f>B72+SUM(C72:N72)</f>
        <v>6526.2025000000003</v>
      </c>
    </row>
  </sheetData>
  <phoneticPr fontId="0" type="noConversion"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L48"/>
  <sheetViews>
    <sheetView showGridLines="0" zoomScale="70" zoomScaleNormal="70" workbookViewId="0">
      <selection activeCell="V17" sqref="V17"/>
    </sheetView>
  </sheetViews>
  <sheetFormatPr defaultColWidth="9.33203125" defaultRowHeight="17.25" customHeight="1" x14ac:dyDescent="0.2"/>
  <cols>
    <col min="1" max="1" width="3.5" style="29" customWidth="1"/>
    <col min="2" max="2" width="1.6640625" style="29" customWidth="1"/>
    <col min="3" max="3" width="39.83203125" style="29" customWidth="1"/>
    <col min="4" max="4" width="13.33203125" style="29" customWidth="1"/>
    <col min="5" max="5" width="10.33203125" style="29" customWidth="1"/>
    <col min="6" max="6" width="15.33203125" style="29" customWidth="1"/>
    <col min="7" max="9" width="9.33203125" style="29"/>
    <col min="10" max="10" width="7.83203125" style="29" customWidth="1"/>
    <col min="11" max="17" width="9.33203125" style="29"/>
    <col min="18" max="18" width="15" style="29" customWidth="1"/>
    <col min="19" max="19" width="3.5" style="29" customWidth="1"/>
    <col min="20" max="20" width="1.5" style="29" customWidth="1"/>
    <col min="21" max="16384" width="9.33203125" style="29"/>
  </cols>
  <sheetData>
    <row r="2" spans="3:9" ht="6.75" customHeight="1" x14ac:dyDescent="0.2"/>
    <row r="3" spans="3:9" ht="33.75" customHeight="1" x14ac:dyDescent="0.2">
      <c r="C3" s="60"/>
      <c r="D3" s="60"/>
      <c r="E3" s="60"/>
      <c r="F3" s="60"/>
      <c r="G3" s="60"/>
      <c r="H3" s="60"/>
      <c r="I3" s="60"/>
    </row>
    <row r="5" spans="3:9" ht="17.25" customHeight="1" x14ac:dyDescent="0.2">
      <c r="D5" s="30"/>
      <c r="E5" s="31"/>
      <c r="F5" s="31"/>
      <c r="G5" s="31"/>
      <c r="H5" s="31"/>
      <c r="I5" s="31"/>
    </row>
    <row r="6" spans="3:9" ht="17.25" customHeight="1" x14ac:dyDescent="0.2">
      <c r="D6" s="32"/>
      <c r="E6" s="31"/>
      <c r="F6" s="31"/>
      <c r="G6" s="31"/>
      <c r="H6" s="31"/>
      <c r="I6" s="31"/>
    </row>
    <row r="7" spans="3:9" ht="17.25" customHeight="1" x14ac:dyDescent="0.2">
      <c r="D7" s="32"/>
      <c r="E7" s="31"/>
      <c r="F7" s="31"/>
      <c r="G7" s="31"/>
      <c r="H7" s="31"/>
      <c r="I7" s="31"/>
    </row>
    <row r="8" spans="3:9" ht="17.25" customHeight="1" x14ac:dyDescent="0.2">
      <c r="D8" s="32"/>
      <c r="E8" s="31"/>
      <c r="F8" s="31"/>
      <c r="G8" s="31"/>
      <c r="H8" s="31"/>
      <c r="I8" s="31"/>
    </row>
    <row r="9" spans="3:9" ht="17.25" customHeight="1" x14ac:dyDescent="0.2">
      <c r="D9" s="30"/>
      <c r="E9" s="31"/>
      <c r="F9" s="31"/>
      <c r="G9" s="31"/>
      <c r="H9" s="31"/>
      <c r="I9" s="31"/>
    </row>
    <row r="10" spans="3:9" ht="17.25" customHeight="1" x14ac:dyDescent="0.2">
      <c r="E10" s="33"/>
    </row>
    <row r="11" spans="3:9" ht="17.25" customHeight="1" x14ac:dyDescent="0.2">
      <c r="C11" s="63"/>
      <c r="D11" s="63"/>
      <c r="E11" s="63"/>
      <c r="F11" s="63"/>
      <c r="G11" s="63"/>
      <c r="H11" s="63"/>
    </row>
    <row r="12" spans="3:9" ht="17.25" customHeight="1" x14ac:dyDescent="0.2">
      <c r="E12" s="33"/>
    </row>
    <row r="13" spans="3:9" ht="27" customHeight="1" x14ac:dyDescent="0.2">
      <c r="E13" s="33"/>
    </row>
    <row r="25" spans="3:6" ht="24.75" customHeight="1" x14ac:dyDescent="0.2"/>
    <row r="27" spans="3:6" ht="17.25" customHeight="1" x14ac:dyDescent="0.2">
      <c r="C27" s="34"/>
      <c r="D27" s="34"/>
      <c r="E27" s="34"/>
      <c r="F27" s="34"/>
    </row>
    <row r="28" spans="3:6" ht="17.25" customHeight="1" x14ac:dyDescent="0.2">
      <c r="C28" s="35"/>
      <c r="D28" s="36"/>
      <c r="E28" s="36"/>
      <c r="F28" s="37"/>
    </row>
    <row r="29" spans="3:6" ht="17.25" customHeight="1" x14ac:dyDescent="0.2">
      <c r="C29" s="38"/>
      <c r="D29" s="36"/>
      <c r="E29" s="36"/>
      <c r="F29" s="37"/>
    </row>
    <row r="30" spans="3:6" ht="17.25" customHeight="1" x14ac:dyDescent="0.2">
      <c r="C30" s="39"/>
      <c r="D30" s="36"/>
      <c r="E30" s="36"/>
      <c r="F30" s="37"/>
    </row>
    <row r="31" spans="3:6" ht="17.25" customHeight="1" x14ac:dyDescent="0.2">
      <c r="C31" s="39"/>
      <c r="D31" s="36"/>
      <c r="E31" s="36"/>
      <c r="F31" s="37"/>
    </row>
    <row r="32" spans="3:6" ht="17.25" customHeight="1" x14ac:dyDescent="0.2">
      <c r="C32" s="39"/>
      <c r="D32" s="36"/>
      <c r="E32" s="36"/>
      <c r="F32" s="37"/>
    </row>
    <row r="33" spans="3:12" ht="17.25" customHeight="1" x14ac:dyDescent="0.2">
      <c r="C33" s="35"/>
      <c r="D33" s="36"/>
      <c r="E33" s="36"/>
      <c r="F33" s="37"/>
    </row>
    <row r="34" spans="3:12" ht="17.25" customHeight="1" x14ac:dyDescent="0.2">
      <c r="C34" s="40"/>
      <c r="D34" s="41"/>
      <c r="E34" s="41"/>
      <c r="F34" s="42"/>
    </row>
    <row r="35" spans="3:12" ht="20.25" customHeight="1" x14ac:dyDescent="0.2"/>
    <row r="36" spans="3:12" ht="21.75" customHeight="1" x14ac:dyDescent="0.2"/>
    <row r="37" spans="3:12" ht="17.25" customHeight="1" x14ac:dyDescent="0.2">
      <c r="K37" s="61"/>
      <c r="L37" s="61"/>
    </row>
    <row r="38" spans="3:12" ht="17.25" customHeight="1" x14ac:dyDescent="0.25">
      <c r="I38" s="62"/>
      <c r="J38" s="62"/>
    </row>
    <row r="48" spans="3:12" ht="28.5" customHeight="1" x14ac:dyDescent="0.2"/>
  </sheetData>
  <mergeCells count="4">
    <mergeCell ref="C3:I3"/>
    <mergeCell ref="K37:L37"/>
    <mergeCell ref="I38:J38"/>
    <mergeCell ref="C11:H11"/>
  </mergeCells>
  <conditionalFormatting sqref="C28:F34">
    <cfRule type="expression" dxfId="1" priority="1">
      <formula>$F28&lt;-10%</formula>
    </cfRule>
    <cfRule type="expression" dxfId="0" priority="2">
      <formula>$F28&gt;10%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KH</vt:lpstr>
      <vt:lpstr>TT</vt:lpstr>
      <vt:lpstr>Calculation 2</vt:lpstr>
      <vt:lpstr>Calculation</vt:lpstr>
      <vt:lpstr>Dashboard</vt:lpstr>
      <vt:lpstr>KH!Print_Area</vt:lpstr>
      <vt:lpstr>TT!Print_Area</vt:lpstr>
      <vt:lpstr>KH!Projection</vt:lpstr>
      <vt:lpstr>TT!Projection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Anh Trúc PLKN</cp:lastModifiedBy>
  <dcterms:created xsi:type="dcterms:W3CDTF">2019-12-16T07:06:05Z</dcterms:created>
  <dcterms:modified xsi:type="dcterms:W3CDTF">2025-11-03T04:21:56Z</dcterms:modified>
</cp:coreProperties>
</file>